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embeddings/oleObject1.bin" ContentType="application/vnd.openxmlformats-officedocument.oleObject"/>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H:\Procurement Manager\1 Procurement Contract Files\FY 2021\21016 - Economic Analysis for REF\Posting\"/>
    </mc:Choice>
  </mc:AlternateContent>
  <bookViews>
    <workbookView xWindow="0" yWindow="0" windowWidth="28800" windowHeight="11475" tabRatio="871"/>
  </bookViews>
  <sheets>
    <sheet name="Home" sheetId="116" r:id="rId1"/>
    <sheet name="2020 updates" sheetId="287" r:id="rId2"/>
    <sheet name="Instructions PLEASE READ" sheetId="283" r:id="rId3"/>
    <sheet name="999-Calc" sheetId="119" r:id="rId4"/>
    <sheet name="Diesels ON" sheetId="275" state="hidden" r:id="rId5"/>
    <sheet name="Economic Model" sheetId="282" r:id="rId6"/>
    <sheet name="Assumptions" sheetId="117" r:id="rId7"/>
    <sheet name="Diesel Fuel Prices" sheetId="4" r:id="rId8"/>
    <sheet name="Railbelt Price Worksheet" sheetId="123" r:id="rId9"/>
    <sheet name="Natural Gas Prices" sheetId="284" r:id="rId10"/>
    <sheet name="Carbon conversion factors" sheetId="137" r:id="rId11"/>
    <sheet name="Biomass Units" sheetId="273" r:id="rId12"/>
  </sheets>
  <definedNames>
    <definedName name="_xlnm._FilterDatabase" localSheetId="7" hidden="1">'Diesel Fuel Prices'!$A$5:$C$5</definedName>
    <definedName name="CarbonPricing">'Carbon conversion factors'!$A$14:$A$16</definedName>
    <definedName name="Community">'Diesel Fuel Prices'!$C$6:$C$178</definedName>
    <definedName name="CrudeForecast" localSheetId="9">'Natural Gas Prices'!#REF!</definedName>
    <definedName name="CrudeForecast">#REF!</definedName>
    <definedName name="NaturalGasForecast" localSheetId="9">'Natural Gas Prices'!$A$6:$A$6</definedName>
    <definedName name="NaturalGasForecast">#REF!</definedName>
    <definedName name="RE_Technology">Assumptions!$A$5:$A$17</definedName>
    <definedName name="Region">Assumptions!$A$22:$A$24</definedName>
  </definedNames>
  <calcPr calcId="162913"/>
</workbook>
</file>

<file path=xl/calcChain.xml><?xml version="1.0" encoding="utf-8"?>
<calcChain xmlns="http://schemas.openxmlformats.org/spreadsheetml/2006/main">
  <c r="BO100" i="282" l="1"/>
  <c r="BO99" i="282"/>
  <c r="BO98" i="282"/>
  <c r="BO97" i="282"/>
  <c r="BO92" i="282"/>
  <c r="BO91" i="282"/>
  <c r="BO88" i="282"/>
  <c r="BO87" i="282"/>
  <c r="BO86" i="282"/>
  <c r="BO79" i="282"/>
  <c r="BO78" i="282"/>
  <c r="BO76" i="282"/>
  <c r="BO75" i="282"/>
  <c r="BO70" i="282"/>
  <c r="BO69" i="282"/>
  <c r="BO66" i="282"/>
  <c r="BO65" i="282"/>
  <c r="BO64" i="282"/>
  <c r="BO58" i="282"/>
  <c r="BO56" i="282"/>
  <c r="BO55" i="282"/>
  <c r="BO54" i="282"/>
  <c r="BO53" i="282"/>
  <c r="BO51" i="282"/>
  <c r="D74" i="283" l="1"/>
  <c r="E76" i="282"/>
  <c r="E73" i="282"/>
  <c r="C74" i="282"/>
  <c r="D44" i="282"/>
  <c r="E65" i="275"/>
  <c r="D34" i="275"/>
  <c r="G50" i="283" l="1"/>
  <c r="E13" i="123"/>
  <c r="F13" i="123"/>
  <c r="G13" i="123"/>
  <c r="H13" i="123"/>
  <c r="I13" i="123"/>
  <c r="J13" i="123"/>
  <c r="K13" i="123"/>
  <c r="L13" i="123"/>
  <c r="M13" i="123"/>
  <c r="N13" i="123"/>
  <c r="O13" i="123"/>
  <c r="P13" i="123"/>
  <c r="Q13" i="123"/>
  <c r="R13" i="123"/>
  <c r="S13" i="123"/>
  <c r="T13" i="123"/>
  <c r="U13" i="123"/>
  <c r="V13" i="123"/>
  <c r="W13" i="123"/>
  <c r="X13" i="123"/>
  <c r="Y13" i="123"/>
  <c r="Z13" i="123"/>
  <c r="AA13" i="123"/>
  <c r="AB13" i="123"/>
  <c r="AC13" i="123"/>
  <c r="AD13" i="123"/>
  <c r="AE13" i="123"/>
  <c r="AF13" i="123"/>
  <c r="AG13" i="123"/>
  <c r="AH13" i="123"/>
  <c r="AI13" i="123"/>
  <c r="AJ13" i="123"/>
  <c r="AK13" i="123"/>
  <c r="AL13" i="123"/>
  <c r="AM13" i="123"/>
  <c r="AN13" i="123"/>
  <c r="AO13" i="123"/>
  <c r="AP13" i="123"/>
  <c r="AQ13" i="123"/>
  <c r="AR13" i="123"/>
  <c r="AS13" i="123"/>
  <c r="AT13" i="123"/>
  <c r="AU13" i="123"/>
  <c r="AV13" i="123"/>
  <c r="AW13" i="123"/>
  <c r="AX13" i="123"/>
  <c r="AY13" i="123"/>
  <c r="AZ13" i="123"/>
  <c r="BA13" i="123"/>
  <c r="BB13" i="123"/>
  <c r="BC13" i="123"/>
  <c r="BD13" i="123"/>
  <c r="BE13" i="123"/>
  <c r="BF13" i="123"/>
  <c r="BG13" i="123"/>
  <c r="BH13" i="123"/>
  <c r="BI13" i="123"/>
  <c r="BJ13" i="123"/>
  <c r="BK13" i="123"/>
  <c r="BL13" i="123"/>
  <c r="BM13" i="123"/>
  <c r="D13" i="123"/>
  <c r="D47" i="282" l="1"/>
  <c r="D46" i="275"/>
  <c r="BN89" i="275" l="1"/>
  <c r="BN70" i="275"/>
  <c r="F70" i="275"/>
  <c r="G70" i="275"/>
  <c r="H70" i="275"/>
  <c r="I70" i="275"/>
  <c r="J70" i="275"/>
  <c r="K70" i="275"/>
  <c r="L70" i="275"/>
  <c r="M70" i="275"/>
  <c r="N70" i="275"/>
  <c r="O70" i="275"/>
  <c r="P70" i="275"/>
  <c r="Q70" i="275"/>
  <c r="R70" i="275"/>
  <c r="S70" i="275"/>
  <c r="T70" i="275"/>
  <c r="U70" i="275"/>
  <c r="V70" i="275"/>
  <c r="W70" i="275"/>
  <c r="X70" i="275"/>
  <c r="Y70" i="275"/>
  <c r="Z70" i="275"/>
  <c r="AA70" i="275"/>
  <c r="AB70" i="275"/>
  <c r="AC70" i="275"/>
  <c r="AD70" i="275"/>
  <c r="AE70" i="275"/>
  <c r="AF70" i="275"/>
  <c r="AG70" i="275"/>
  <c r="AH70" i="275"/>
  <c r="AI70" i="275"/>
  <c r="AJ70" i="275"/>
  <c r="AK70" i="275"/>
  <c r="AL70" i="275"/>
  <c r="AM70" i="275"/>
  <c r="AN70" i="275"/>
  <c r="AO70" i="275"/>
  <c r="AP70" i="275"/>
  <c r="AQ70" i="275"/>
  <c r="AR70" i="275"/>
  <c r="AS70" i="275"/>
  <c r="AT70" i="275"/>
  <c r="AU70" i="275"/>
  <c r="AV70" i="275"/>
  <c r="AW70" i="275"/>
  <c r="AX70" i="275"/>
  <c r="AY70" i="275"/>
  <c r="AZ70" i="275"/>
  <c r="BA70" i="275"/>
  <c r="BB70" i="275"/>
  <c r="BC70" i="275"/>
  <c r="BD70" i="275"/>
  <c r="BE70" i="275"/>
  <c r="BF70" i="275"/>
  <c r="BG70" i="275"/>
  <c r="BH70" i="275"/>
  <c r="BI70" i="275"/>
  <c r="BJ70" i="275"/>
  <c r="BK70" i="275"/>
  <c r="BL70" i="275"/>
  <c r="BM70" i="275"/>
  <c r="E70" i="275"/>
  <c r="L89" i="275"/>
  <c r="F89" i="275"/>
  <c r="E89" i="275"/>
  <c r="BO88" i="275"/>
  <c r="BO85" i="275"/>
  <c r="BO66" i="275"/>
  <c r="BO97" i="275"/>
  <c r="BO96" i="275"/>
  <c r="BO95" i="275"/>
  <c r="BO94" i="275"/>
  <c r="BO89" i="275"/>
  <c r="BO84" i="275"/>
  <c r="BO83" i="275"/>
  <c r="BO69" i="275"/>
  <c r="BO65" i="275"/>
  <c r="BO64" i="275"/>
  <c r="BO55" i="275"/>
  <c r="BO51" i="275"/>
  <c r="D96" i="282"/>
  <c r="D95" i="282"/>
  <c r="D77" i="282"/>
  <c r="C33" i="282"/>
  <c r="D93" i="275"/>
  <c r="D92" i="275"/>
  <c r="D82" i="275"/>
  <c r="D75" i="275"/>
  <c r="C33" i="275"/>
  <c r="BO70" i="275" l="1"/>
  <c r="AG5" i="123"/>
  <c r="AH5" i="123"/>
  <c r="AI5" i="123"/>
  <c r="AJ5" i="123"/>
  <c r="AK5" i="123"/>
  <c r="AL5" i="123"/>
  <c r="AM5" i="123"/>
  <c r="AN5" i="123"/>
  <c r="AO5" i="123"/>
  <c r="AP5" i="123"/>
  <c r="AQ5" i="123"/>
  <c r="AR5" i="123"/>
  <c r="AS5" i="123"/>
  <c r="AT5" i="123"/>
  <c r="AU5" i="123"/>
  <c r="AV5" i="123"/>
  <c r="AW5" i="123"/>
  <c r="AX5" i="123"/>
  <c r="AY5" i="123"/>
  <c r="AZ5" i="123"/>
  <c r="BA5" i="123"/>
  <c r="BB5" i="123"/>
  <c r="BC5" i="123"/>
  <c r="BD5" i="123"/>
  <c r="BE5" i="123"/>
  <c r="BF5" i="123"/>
  <c r="BG5" i="123"/>
  <c r="BH5" i="123" s="1"/>
  <c r="BI5" i="123" s="1"/>
  <c r="BJ5" i="123" s="1"/>
  <c r="BK5" i="123" s="1"/>
  <c r="BL5" i="123" s="1"/>
  <c r="BM5" i="123" s="1"/>
  <c r="E11" i="123"/>
  <c r="E15" i="123" s="1"/>
  <c r="F11" i="123"/>
  <c r="F15" i="123" s="1"/>
  <c r="G11" i="123"/>
  <c r="G15" i="123" s="1"/>
  <c r="H11" i="123"/>
  <c r="H15" i="123" s="1"/>
  <c r="I11" i="123"/>
  <c r="J11" i="123"/>
  <c r="K11" i="123"/>
  <c r="L11" i="123"/>
  <c r="M11" i="123"/>
  <c r="N11" i="123"/>
  <c r="O11" i="123"/>
  <c r="P11" i="123"/>
  <c r="Q11" i="123"/>
  <c r="R11" i="123"/>
  <c r="S11" i="123"/>
  <c r="T11" i="123"/>
  <c r="U11" i="123"/>
  <c r="V11" i="123"/>
  <c r="W11" i="123"/>
  <c r="X11" i="123"/>
  <c r="Y11" i="123"/>
  <c r="Z11" i="123"/>
  <c r="AA11" i="123"/>
  <c r="AB11" i="123"/>
  <c r="AC11" i="123"/>
  <c r="AD11" i="123"/>
  <c r="AE11" i="123"/>
  <c r="AF11" i="123"/>
  <c r="AG11" i="123"/>
  <c r="AH11" i="123"/>
  <c r="AI11" i="123"/>
  <c r="AJ11" i="123"/>
  <c r="AK11" i="123"/>
  <c r="AL11" i="123"/>
  <c r="AM11" i="123"/>
  <c r="AN11" i="123"/>
  <c r="AO11" i="123"/>
  <c r="AP11" i="123"/>
  <c r="AQ11" i="123"/>
  <c r="AR11" i="123"/>
  <c r="AS11" i="123"/>
  <c r="AT11" i="123"/>
  <c r="AU11" i="123"/>
  <c r="AV11" i="123"/>
  <c r="AW11" i="123"/>
  <c r="AX11" i="123"/>
  <c r="AY11" i="123"/>
  <c r="AZ11" i="123"/>
  <c r="BA11" i="123"/>
  <c r="BB11" i="123"/>
  <c r="BC11" i="123"/>
  <c r="BD11" i="123"/>
  <c r="BE11" i="123"/>
  <c r="BF11" i="123"/>
  <c r="BG11" i="123"/>
  <c r="BH11" i="123" s="1"/>
  <c r="BI11" i="123" s="1"/>
  <c r="BJ11" i="123" s="1"/>
  <c r="BK11" i="123" s="1"/>
  <c r="BL11" i="123" s="1"/>
  <c r="BM11" i="123" s="1"/>
  <c r="D11" i="123"/>
  <c r="D15" i="123" s="1"/>
  <c r="E5" i="123"/>
  <c r="F5" i="123"/>
  <c r="G5" i="123"/>
  <c r="H5" i="123"/>
  <c r="I5" i="123"/>
  <c r="J5" i="123"/>
  <c r="K5" i="123"/>
  <c r="L5" i="123"/>
  <c r="M5" i="123"/>
  <c r="N5" i="123"/>
  <c r="O5" i="123"/>
  <c r="P5" i="123"/>
  <c r="Q5" i="123"/>
  <c r="R5" i="123"/>
  <c r="S5" i="123"/>
  <c r="T5" i="123"/>
  <c r="U5" i="123"/>
  <c r="V5" i="123"/>
  <c r="W5" i="123"/>
  <c r="X5" i="123"/>
  <c r="Y5" i="123"/>
  <c r="Z5" i="123"/>
  <c r="AA5" i="123"/>
  <c r="AB5" i="123"/>
  <c r="AC5" i="123"/>
  <c r="AD5" i="123"/>
  <c r="AE5" i="123"/>
  <c r="AF5" i="123"/>
  <c r="D5" i="123"/>
  <c r="G89" i="275" l="1"/>
  <c r="H89" i="275"/>
  <c r="I89" i="275"/>
  <c r="J89" i="275"/>
  <c r="K89" i="275"/>
  <c r="M89" i="275"/>
  <c r="N89" i="275"/>
  <c r="O89" i="275"/>
  <c r="P89" i="275"/>
  <c r="Q89" i="275"/>
  <c r="R89" i="275"/>
  <c r="S89" i="275"/>
  <c r="T89" i="275"/>
  <c r="U89" i="275"/>
  <c r="V89" i="275"/>
  <c r="W89" i="275"/>
  <c r="X89" i="275"/>
  <c r="Y89" i="275"/>
  <c r="Z89" i="275"/>
  <c r="AA89" i="275"/>
  <c r="AB89" i="275"/>
  <c r="AC89" i="275"/>
  <c r="AD89" i="275"/>
  <c r="AE89" i="275"/>
  <c r="AF89" i="275"/>
  <c r="AG89" i="275"/>
  <c r="AH89" i="275"/>
  <c r="AI89" i="275"/>
  <c r="AJ89" i="275"/>
  <c r="AK89" i="275"/>
  <c r="AL89" i="275"/>
  <c r="AM89" i="275"/>
  <c r="AN89" i="275"/>
  <c r="AO89" i="275"/>
  <c r="AP89" i="275"/>
  <c r="AQ89" i="275"/>
  <c r="AR89" i="275"/>
  <c r="AS89" i="275"/>
  <c r="AT89" i="275"/>
  <c r="AU89" i="275"/>
  <c r="AV89" i="275"/>
  <c r="AW89" i="275"/>
  <c r="AX89" i="275"/>
  <c r="AY89" i="275"/>
  <c r="AZ89" i="275"/>
  <c r="BA89" i="275"/>
  <c r="BB89" i="275"/>
  <c r="BC89" i="275"/>
  <c r="BD89" i="275"/>
  <c r="BE89" i="275"/>
  <c r="BF89" i="275"/>
  <c r="BG89" i="275"/>
  <c r="BH89" i="275"/>
  <c r="BI89" i="275"/>
  <c r="BJ89" i="275"/>
  <c r="BK89" i="275"/>
  <c r="BL89" i="275"/>
  <c r="BM89" i="275"/>
  <c r="C6" i="119" l="1"/>
  <c r="D10" i="119"/>
  <c r="D11" i="119"/>
  <c r="D12" i="119"/>
  <c r="D9" i="119"/>
  <c r="D43" i="275" s="1"/>
  <c r="G24" i="123" l="1"/>
  <c r="H24" i="123"/>
  <c r="I24" i="123"/>
  <c r="J24" i="123"/>
  <c r="K24" i="123"/>
  <c r="L24" i="123"/>
  <c r="M24" i="123"/>
  <c r="N24" i="123"/>
  <c r="O24" i="123"/>
  <c r="P24" i="123"/>
  <c r="Q24" i="123"/>
  <c r="R24" i="123"/>
  <c r="S24" i="123"/>
  <c r="T24" i="123"/>
  <c r="U24" i="123"/>
  <c r="V24" i="123"/>
  <c r="W24" i="123"/>
  <c r="X24" i="123"/>
  <c r="Y24" i="123"/>
  <c r="Z24" i="123"/>
  <c r="AA24" i="123"/>
  <c r="AB24" i="123"/>
  <c r="AC24" i="123"/>
  <c r="AD24" i="123"/>
  <c r="AE24" i="123"/>
  <c r="AF24" i="123"/>
  <c r="AG24" i="123"/>
  <c r="AH24" i="123"/>
  <c r="AI24" i="123"/>
  <c r="AJ24" i="123"/>
  <c r="AK24" i="123"/>
  <c r="AL24" i="123"/>
  <c r="AM24" i="123"/>
  <c r="AN24" i="123"/>
  <c r="AO24" i="123"/>
  <c r="AP24" i="123"/>
  <c r="AQ24" i="123"/>
  <c r="AR24" i="123"/>
  <c r="AS24" i="123"/>
  <c r="AT24" i="123"/>
  <c r="AU24" i="123"/>
  <c r="AV24" i="123"/>
  <c r="AW24" i="123"/>
  <c r="AX24" i="123"/>
  <c r="AY24" i="123"/>
  <c r="AZ24" i="123"/>
  <c r="BA24" i="123"/>
  <c r="BB24" i="123"/>
  <c r="BC24" i="123"/>
  <c r="BD24" i="123"/>
  <c r="BE24" i="123"/>
  <c r="BF24" i="123"/>
  <c r="BG24" i="123"/>
  <c r="BH24" i="123" s="1"/>
  <c r="BI24" i="123" s="1"/>
  <c r="BJ24" i="123" s="1"/>
  <c r="BK24" i="123" s="1"/>
  <c r="BL24" i="123" s="1"/>
  <c r="BM24" i="123" s="1"/>
  <c r="F24" i="123"/>
  <c r="E20" i="123" l="1"/>
  <c r="F20" i="123" s="1"/>
  <c r="G20" i="123" s="1"/>
  <c r="H20" i="123" s="1"/>
  <c r="I20" i="123" s="1"/>
  <c r="J20" i="123" s="1"/>
  <c r="K20" i="123" s="1"/>
  <c r="L20" i="123" s="1"/>
  <c r="M20" i="123" s="1"/>
  <c r="N20" i="123" s="1"/>
  <c r="O20" i="123" s="1"/>
  <c r="P20" i="123" s="1"/>
  <c r="Q20" i="123" s="1"/>
  <c r="R20" i="123" s="1"/>
  <c r="S20" i="123" s="1"/>
  <c r="T20" i="123" s="1"/>
  <c r="U20" i="123" s="1"/>
  <c r="V20" i="123" s="1"/>
  <c r="W20" i="123" s="1"/>
  <c r="X20" i="123" s="1"/>
  <c r="Y20" i="123" s="1"/>
  <c r="Z20" i="123" s="1"/>
  <c r="AA20" i="123" s="1"/>
  <c r="AB20" i="123" s="1"/>
  <c r="AC20" i="123" s="1"/>
  <c r="AD20" i="123" s="1"/>
  <c r="AE20" i="123" s="1"/>
  <c r="AF20" i="123" s="1"/>
  <c r="AG20" i="123" s="1"/>
  <c r="AH20" i="123" s="1"/>
  <c r="AI20" i="123" s="1"/>
  <c r="AJ20" i="123" s="1"/>
  <c r="AK20" i="123" s="1"/>
  <c r="AL20" i="123" s="1"/>
  <c r="AM20" i="123" s="1"/>
  <c r="AN20" i="123" s="1"/>
  <c r="AO20" i="123" s="1"/>
  <c r="AP20" i="123" s="1"/>
  <c r="AQ20" i="123" s="1"/>
  <c r="AR20" i="123" s="1"/>
  <c r="AS20" i="123" s="1"/>
  <c r="AT20" i="123" s="1"/>
  <c r="AU20" i="123" s="1"/>
  <c r="AV20" i="123" s="1"/>
  <c r="AW20" i="123" s="1"/>
  <c r="AX20" i="123" s="1"/>
  <c r="AY20" i="123" s="1"/>
  <c r="AZ20" i="123" s="1"/>
  <c r="BA20" i="123" s="1"/>
  <c r="BB20" i="123" s="1"/>
  <c r="BC20" i="123" s="1"/>
  <c r="BD20" i="123" s="1"/>
  <c r="BE20" i="123" s="1"/>
  <c r="BF20" i="123" s="1"/>
  <c r="BG20" i="123" s="1"/>
  <c r="BH20" i="123" s="1"/>
  <c r="BI20" i="123" s="1"/>
  <c r="BJ20" i="123" s="1"/>
  <c r="BK20" i="123" s="1"/>
  <c r="BL20" i="123" s="1"/>
  <c r="BM20" i="123" s="1"/>
  <c r="E24" i="123"/>
  <c r="D24" i="123"/>
  <c r="E63" i="282" l="1"/>
  <c r="E65" i="282" s="1"/>
  <c r="E69" i="282"/>
  <c r="E91" i="282"/>
  <c r="E92" i="282" s="1"/>
  <c r="E95" i="282"/>
  <c r="E70" i="282" l="1"/>
  <c r="D29" i="275"/>
  <c r="D30" i="137" l="1"/>
  <c r="D29" i="137"/>
  <c r="D44" i="137" s="1"/>
  <c r="D35" i="137" l="1"/>
  <c r="D39" i="137"/>
  <c r="D10" i="123"/>
  <c r="E2" i="123"/>
  <c r="F2" i="123" s="1"/>
  <c r="D39" i="275"/>
  <c r="E10" i="123" l="1"/>
  <c r="G2" i="123"/>
  <c r="F10" i="123"/>
  <c r="H2" i="123" l="1"/>
  <c r="G10" i="123"/>
  <c r="I2" i="123" l="1"/>
  <c r="H10" i="123"/>
  <c r="J2" i="123" l="1"/>
  <c r="I10" i="123"/>
  <c r="K2" i="123" l="1"/>
  <c r="J10" i="123"/>
  <c r="D29" i="282"/>
  <c r="L2" i="123" l="1"/>
  <c r="K10" i="123"/>
  <c r="M2" i="123" l="1"/>
  <c r="L10" i="123"/>
  <c r="N2" i="123" l="1"/>
  <c r="M10" i="123"/>
  <c r="O2" i="123" l="1"/>
  <c r="N10" i="123"/>
  <c r="P2" i="123" l="1"/>
  <c r="O10" i="123"/>
  <c r="E96" i="283"/>
  <c r="E95" i="283"/>
  <c r="G83" i="283"/>
  <c r="H83" i="283" s="1"/>
  <c r="I83" i="283" s="1"/>
  <c r="J83" i="283" s="1"/>
  <c r="K83" i="283" s="1"/>
  <c r="L83" i="283" s="1"/>
  <c r="M83" i="283" s="1"/>
  <c r="N83" i="283" s="1"/>
  <c r="O83" i="283" s="1"/>
  <c r="P83" i="283" s="1"/>
  <c r="Q83" i="283" s="1"/>
  <c r="R83" i="283" s="1"/>
  <c r="S83" i="283" s="1"/>
  <c r="T83" i="283" s="1"/>
  <c r="U83" i="283" s="1"/>
  <c r="V83" i="283" s="1"/>
  <c r="W83" i="283" s="1"/>
  <c r="X83" i="283" s="1"/>
  <c r="Y83" i="283" s="1"/>
  <c r="Z83" i="283" s="1"/>
  <c r="AA83" i="283" s="1"/>
  <c r="AB83" i="283" s="1"/>
  <c r="AC83" i="283" s="1"/>
  <c r="AD83" i="283" s="1"/>
  <c r="AE83" i="283" s="1"/>
  <c r="AF83" i="283" s="1"/>
  <c r="AG83" i="283" s="1"/>
  <c r="AH83" i="283" s="1"/>
  <c r="AI83" i="283" s="1"/>
  <c r="AJ83" i="283" s="1"/>
  <c r="AK83" i="283" s="1"/>
  <c r="AL83" i="283" s="1"/>
  <c r="AM83" i="283" s="1"/>
  <c r="AN83" i="283" s="1"/>
  <c r="AO83" i="283" s="1"/>
  <c r="AP83" i="283" s="1"/>
  <c r="AQ83" i="283" s="1"/>
  <c r="AR83" i="283" s="1"/>
  <c r="AS83" i="283" s="1"/>
  <c r="AT83" i="283" s="1"/>
  <c r="AU83" i="283" s="1"/>
  <c r="AV83" i="283" s="1"/>
  <c r="AW83" i="283" s="1"/>
  <c r="AX83" i="283" s="1"/>
  <c r="AY83" i="283" s="1"/>
  <c r="AZ83" i="283" s="1"/>
  <c r="BA83" i="283" s="1"/>
  <c r="BB83" i="283" s="1"/>
  <c r="BC83" i="283" s="1"/>
  <c r="BD83" i="283" s="1"/>
  <c r="BE83" i="283" s="1"/>
  <c r="BF83" i="283" s="1"/>
  <c r="BG83" i="283" s="1"/>
  <c r="BH83" i="283" s="1"/>
  <c r="BI83" i="283" s="1"/>
  <c r="BJ83" i="283" s="1"/>
  <c r="BK83" i="283" s="1"/>
  <c r="BL83" i="283" s="1"/>
  <c r="BM83" i="283" s="1"/>
  <c r="BN83" i="283" s="1"/>
  <c r="BO83" i="283" s="1"/>
  <c r="E77" i="283"/>
  <c r="G61" i="283"/>
  <c r="H50" i="283"/>
  <c r="I50" i="283" s="1"/>
  <c r="J50" i="283" s="1"/>
  <c r="K50" i="283" s="1"/>
  <c r="L50" i="283" s="1"/>
  <c r="M50" i="283" s="1"/>
  <c r="N50" i="283" s="1"/>
  <c r="O50" i="283" s="1"/>
  <c r="P50" i="283" s="1"/>
  <c r="Q50" i="283" s="1"/>
  <c r="R50" i="283" s="1"/>
  <c r="S50" i="283" s="1"/>
  <c r="T50" i="283" s="1"/>
  <c r="U50" i="283" s="1"/>
  <c r="V50" i="283" s="1"/>
  <c r="W50" i="283" s="1"/>
  <c r="X50" i="283" s="1"/>
  <c r="Y50" i="283" s="1"/>
  <c r="Z50" i="283" s="1"/>
  <c r="AA50" i="283" s="1"/>
  <c r="AB50" i="283" s="1"/>
  <c r="AC50" i="283" s="1"/>
  <c r="AD50" i="283" s="1"/>
  <c r="AE50" i="283" s="1"/>
  <c r="AF50" i="283" s="1"/>
  <c r="AG50" i="283" s="1"/>
  <c r="AH50" i="283" s="1"/>
  <c r="AI50" i="283" s="1"/>
  <c r="AJ50" i="283" s="1"/>
  <c r="AK50" i="283" s="1"/>
  <c r="AL50" i="283" s="1"/>
  <c r="AM50" i="283" s="1"/>
  <c r="AN50" i="283" s="1"/>
  <c r="AO50" i="283" s="1"/>
  <c r="AP50" i="283" s="1"/>
  <c r="AQ50" i="283" s="1"/>
  <c r="AR50" i="283" s="1"/>
  <c r="AS50" i="283" s="1"/>
  <c r="AT50" i="283" s="1"/>
  <c r="AU50" i="283" s="1"/>
  <c r="AV50" i="283" s="1"/>
  <c r="AW50" i="283" s="1"/>
  <c r="AX50" i="283" s="1"/>
  <c r="AY50" i="283" s="1"/>
  <c r="AZ50" i="283" s="1"/>
  <c r="BA50" i="283" s="1"/>
  <c r="BB50" i="283" s="1"/>
  <c r="BC50" i="283" s="1"/>
  <c r="BD50" i="283" s="1"/>
  <c r="BE50" i="283" s="1"/>
  <c r="BF50" i="283" s="1"/>
  <c r="BG50" i="283" s="1"/>
  <c r="BH50" i="283" s="1"/>
  <c r="BI50" i="283" s="1"/>
  <c r="BJ50" i="283" s="1"/>
  <c r="BK50" i="283" s="1"/>
  <c r="BL50" i="283" s="1"/>
  <c r="BM50" i="283" s="1"/>
  <c r="BN50" i="283" s="1"/>
  <c r="BO50" i="283" s="1"/>
  <c r="D33" i="283"/>
  <c r="Q2" i="123" l="1"/>
  <c r="P10" i="123"/>
  <c r="H61" i="283"/>
  <c r="BN91" i="282"/>
  <c r="BN92" i="282" s="1"/>
  <c r="BM91" i="282"/>
  <c r="BM92" i="282" s="1"/>
  <c r="BL91" i="282"/>
  <c r="BL92" i="282" s="1"/>
  <c r="BK91" i="282"/>
  <c r="BK92" i="282" s="1"/>
  <c r="BJ91" i="282"/>
  <c r="BJ92" i="282" s="1"/>
  <c r="BI91" i="282"/>
  <c r="BI92" i="282" s="1"/>
  <c r="BH91" i="282"/>
  <c r="BH92" i="282" s="1"/>
  <c r="BG91" i="282"/>
  <c r="BG92" i="282" s="1"/>
  <c r="BF91" i="282"/>
  <c r="BF92" i="282" s="1"/>
  <c r="BE91" i="282"/>
  <c r="BE92" i="282" s="1"/>
  <c r="BD91" i="282"/>
  <c r="BD92" i="282" s="1"/>
  <c r="BC91" i="282"/>
  <c r="BC92" i="282" s="1"/>
  <c r="BB91" i="282"/>
  <c r="BB92" i="282" s="1"/>
  <c r="BA91" i="282"/>
  <c r="BA92" i="282" s="1"/>
  <c r="AZ91" i="282"/>
  <c r="AZ92" i="282" s="1"/>
  <c r="AY91" i="282"/>
  <c r="AY92" i="282" s="1"/>
  <c r="AX91" i="282"/>
  <c r="AX92" i="282" s="1"/>
  <c r="AW91" i="282"/>
  <c r="AW92" i="282" s="1"/>
  <c r="AV91" i="282"/>
  <c r="AV92" i="282" s="1"/>
  <c r="AU91" i="282"/>
  <c r="AU92" i="282" s="1"/>
  <c r="AT91" i="282"/>
  <c r="AT92" i="282" s="1"/>
  <c r="AS91" i="282"/>
  <c r="AS92" i="282" s="1"/>
  <c r="AR91" i="282"/>
  <c r="AR92" i="282" s="1"/>
  <c r="AQ91" i="282"/>
  <c r="AQ92" i="282" s="1"/>
  <c r="AP91" i="282"/>
  <c r="AP92" i="282" s="1"/>
  <c r="AO91" i="282"/>
  <c r="AO92" i="282" s="1"/>
  <c r="AN91" i="282"/>
  <c r="AN92" i="282" s="1"/>
  <c r="AM91" i="282"/>
  <c r="AM92" i="282" s="1"/>
  <c r="AL91" i="282"/>
  <c r="AL92" i="282" s="1"/>
  <c r="AK91" i="282"/>
  <c r="AK92" i="282" s="1"/>
  <c r="AJ91" i="282"/>
  <c r="AJ92" i="282" s="1"/>
  <c r="AI91" i="282"/>
  <c r="AI92" i="282" s="1"/>
  <c r="AH91" i="282"/>
  <c r="AH92" i="282" s="1"/>
  <c r="AG91" i="282"/>
  <c r="AG92" i="282" s="1"/>
  <c r="AF91" i="282"/>
  <c r="AF92" i="282" s="1"/>
  <c r="AE91" i="282"/>
  <c r="AE92" i="282" s="1"/>
  <c r="AD91" i="282"/>
  <c r="AD92" i="282" s="1"/>
  <c r="AC91" i="282"/>
  <c r="AC92" i="282" s="1"/>
  <c r="AB91" i="282"/>
  <c r="AB92" i="282" s="1"/>
  <c r="AA91" i="282"/>
  <c r="AA92" i="282" s="1"/>
  <c r="Z91" i="282"/>
  <c r="Z92" i="282" s="1"/>
  <c r="Y91" i="282"/>
  <c r="Y92" i="282" s="1"/>
  <c r="X91" i="282"/>
  <c r="X92" i="282" s="1"/>
  <c r="W91" i="282"/>
  <c r="W92" i="282" s="1"/>
  <c r="V91" i="282"/>
  <c r="V92" i="282" s="1"/>
  <c r="U91" i="282"/>
  <c r="U92" i="282" s="1"/>
  <c r="T91" i="282"/>
  <c r="T92" i="282" s="1"/>
  <c r="S91" i="282"/>
  <c r="S92" i="282" s="1"/>
  <c r="R91" i="282"/>
  <c r="R92" i="282" s="1"/>
  <c r="Q91" i="282"/>
  <c r="Q92" i="282" s="1"/>
  <c r="P91" i="282"/>
  <c r="P92" i="282" s="1"/>
  <c r="O91" i="282"/>
  <c r="O92" i="282" s="1"/>
  <c r="N91" i="282"/>
  <c r="N92" i="282" s="1"/>
  <c r="M91" i="282"/>
  <c r="M92" i="282" s="1"/>
  <c r="L91" i="282"/>
  <c r="L92" i="282" s="1"/>
  <c r="K91" i="282"/>
  <c r="K92" i="282" s="1"/>
  <c r="J91" i="282"/>
  <c r="J92" i="282" s="1"/>
  <c r="I91" i="282"/>
  <c r="I92" i="282" s="1"/>
  <c r="H91" i="282"/>
  <c r="H92" i="282" s="1"/>
  <c r="G91" i="282"/>
  <c r="G92" i="282" s="1"/>
  <c r="F91" i="282"/>
  <c r="F83" i="282"/>
  <c r="D74" i="282"/>
  <c r="BN69" i="282"/>
  <c r="BM69" i="282"/>
  <c r="BL69" i="282"/>
  <c r="BK69" i="282"/>
  <c r="BJ69" i="282"/>
  <c r="BI69" i="282"/>
  <c r="BH69" i="282"/>
  <c r="BG69" i="282"/>
  <c r="BF69" i="282"/>
  <c r="BE69" i="282"/>
  <c r="BD69" i="282"/>
  <c r="BC69" i="282"/>
  <c r="BB69" i="282"/>
  <c r="BA69" i="282"/>
  <c r="AZ69" i="282"/>
  <c r="AY69" i="282"/>
  <c r="AX69" i="282"/>
  <c r="AW69" i="282"/>
  <c r="AV69" i="282"/>
  <c r="AU69" i="282"/>
  <c r="AT69" i="282"/>
  <c r="AS69" i="282"/>
  <c r="AR69" i="282"/>
  <c r="AQ69" i="282"/>
  <c r="AP69" i="282"/>
  <c r="AO69" i="282"/>
  <c r="AN69" i="282"/>
  <c r="AM69" i="282"/>
  <c r="AL69" i="282"/>
  <c r="AK69" i="282"/>
  <c r="AJ69" i="282"/>
  <c r="AI69" i="282"/>
  <c r="AH69" i="282"/>
  <c r="AG69" i="282"/>
  <c r="AF69" i="282"/>
  <c r="AE69" i="282"/>
  <c r="AD69" i="282"/>
  <c r="AC69" i="282"/>
  <c r="AB69" i="282"/>
  <c r="AA69" i="282"/>
  <c r="Z69" i="282"/>
  <c r="Y69" i="282"/>
  <c r="X69" i="282"/>
  <c r="W69" i="282"/>
  <c r="V69" i="282"/>
  <c r="U69" i="282"/>
  <c r="T69" i="282"/>
  <c r="S69" i="282"/>
  <c r="R69" i="282"/>
  <c r="Q69" i="282"/>
  <c r="P69" i="282"/>
  <c r="O69" i="282"/>
  <c r="N69" i="282"/>
  <c r="M69" i="282"/>
  <c r="L69" i="282"/>
  <c r="K69" i="282"/>
  <c r="J69" i="282"/>
  <c r="I69" i="282"/>
  <c r="H69" i="282"/>
  <c r="G69" i="282"/>
  <c r="F69" i="282"/>
  <c r="F61" i="282"/>
  <c r="F76" i="282" s="1"/>
  <c r="F50" i="282"/>
  <c r="G50" i="282" s="1"/>
  <c r="H50" i="282" s="1"/>
  <c r="I50" i="282" s="1"/>
  <c r="J50" i="282" s="1"/>
  <c r="K50" i="282" s="1"/>
  <c r="L50" i="282" s="1"/>
  <c r="M50" i="282" s="1"/>
  <c r="N50" i="282" s="1"/>
  <c r="O50" i="282" s="1"/>
  <c r="P50" i="282" s="1"/>
  <c r="Q50" i="282" s="1"/>
  <c r="R50" i="282" s="1"/>
  <c r="S50" i="282" s="1"/>
  <c r="T50" i="282" s="1"/>
  <c r="U50" i="282" s="1"/>
  <c r="V50" i="282" s="1"/>
  <c r="W50" i="282" s="1"/>
  <c r="X50" i="282" s="1"/>
  <c r="Y50" i="282" s="1"/>
  <c r="Z50" i="282" s="1"/>
  <c r="AA50" i="282" s="1"/>
  <c r="AB50" i="282" s="1"/>
  <c r="AC50" i="282" s="1"/>
  <c r="AD50" i="282" s="1"/>
  <c r="AE50" i="282" s="1"/>
  <c r="AF50" i="282" s="1"/>
  <c r="AG50" i="282" s="1"/>
  <c r="AH50" i="282" s="1"/>
  <c r="AI50" i="282" s="1"/>
  <c r="AJ50" i="282" s="1"/>
  <c r="AK50" i="282" s="1"/>
  <c r="AL50" i="282" s="1"/>
  <c r="AM50" i="282" s="1"/>
  <c r="AN50" i="282" s="1"/>
  <c r="AO50" i="282" s="1"/>
  <c r="AP50" i="282" s="1"/>
  <c r="AQ50" i="282" s="1"/>
  <c r="AR50" i="282" s="1"/>
  <c r="AS50" i="282" s="1"/>
  <c r="AT50" i="282" s="1"/>
  <c r="AU50" i="282" s="1"/>
  <c r="AV50" i="282" s="1"/>
  <c r="AW50" i="282" s="1"/>
  <c r="AX50" i="282" s="1"/>
  <c r="AY50" i="282" s="1"/>
  <c r="AZ50" i="282" s="1"/>
  <c r="BA50" i="282" s="1"/>
  <c r="BB50" i="282" s="1"/>
  <c r="BC50" i="282" s="1"/>
  <c r="BD50" i="282" s="1"/>
  <c r="BE50" i="282" s="1"/>
  <c r="BF50" i="282" s="1"/>
  <c r="BG50" i="282" s="1"/>
  <c r="BH50" i="282" s="1"/>
  <c r="BI50" i="282" s="1"/>
  <c r="BJ50" i="282" s="1"/>
  <c r="BK50" i="282" s="1"/>
  <c r="BL50" i="282" s="1"/>
  <c r="BM50" i="282" s="1"/>
  <c r="BN50" i="282" s="1"/>
  <c r="F92" i="282" l="1"/>
  <c r="R2" i="123"/>
  <c r="Q10" i="123"/>
  <c r="G83" i="282"/>
  <c r="H83" i="282" s="1"/>
  <c r="I83" i="282" s="1"/>
  <c r="J83" i="282" s="1"/>
  <c r="K83" i="282" s="1"/>
  <c r="L83" i="282" s="1"/>
  <c r="M83" i="282" s="1"/>
  <c r="N83" i="282" s="1"/>
  <c r="O83" i="282" s="1"/>
  <c r="P83" i="282" s="1"/>
  <c r="Q83" i="282" s="1"/>
  <c r="R83" i="282" s="1"/>
  <c r="S83" i="282" s="1"/>
  <c r="T83" i="282" s="1"/>
  <c r="U83" i="282" s="1"/>
  <c r="V83" i="282" s="1"/>
  <c r="W83" i="282" s="1"/>
  <c r="X83" i="282" s="1"/>
  <c r="Y83" i="282" s="1"/>
  <c r="Z83" i="282" s="1"/>
  <c r="AA83" i="282" s="1"/>
  <c r="AB83" i="282" s="1"/>
  <c r="AC83" i="282" s="1"/>
  <c r="AD83" i="282" s="1"/>
  <c r="AE83" i="282" s="1"/>
  <c r="AF83" i="282" s="1"/>
  <c r="AG83" i="282" s="1"/>
  <c r="AH83" i="282" s="1"/>
  <c r="AI83" i="282" s="1"/>
  <c r="AJ83" i="282" s="1"/>
  <c r="AK83" i="282" s="1"/>
  <c r="AL83" i="282" s="1"/>
  <c r="AM83" i="282" s="1"/>
  <c r="AN83" i="282" s="1"/>
  <c r="AO83" i="282" s="1"/>
  <c r="AP83" i="282" s="1"/>
  <c r="AQ83" i="282" s="1"/>
  <c r="AR83" i="282" s="1"/>
  <c r="AS83" i="282" s="1"/>
  <c r="AT83" i="282" s="1"/>
  <c r="AU83" i="282" s="1"/>
  <c r="AV83" i="282" s="1"/>
  <c r="AW83" i="282" s="1"/>
  <c r="AX83" i="282" s="1"/>
  <c r="AY83" i="282" s="1"/>
  <c r="AZ83" i="282" s="1"/>
  <c r="BA83" i="282" s="1"/>
  <c r="BB83" i="282" s="1"/>
  <c r="BC83" i="282" s="1"/>
  <c r="BD83" i="282" s="1"/>
  <c r="BE83" i="282" s="1"/>
  <c r="BF83" i="282" s="1"/>
  <c r="BG83" i="282" s="1"/>
  <c r="BH83" i="282" s="1"/>
  <c r="BI83" i="282" s="1"/>
  <c r="BJ83" i="282" s="1"/>
  <c r="BK83" i="282" s="1"/>
  <c r="BL83" i="282" s="1"/>
  <c r="BM83" i="282" s="1"/>
  <c r="BN83" i="282" s="1"/>
  <c r="I61" i="283"/>
  <c r="F95" i="282"/>
  <c r="F63" i="282"/>
  <c r="F65" i="282" s="1"/>
  <c r="F73" i="282"/>
  <c r="G61" i="282"/>
  <c r="G76" i="282" s="1"/>
  <c r="C14" i="282"/>
  <c r="F70" i="282" l="1"/>
  <c r="S2" i="123"/>
  <c r="R10" i="123"/>
  <c r="J61" i="283"/>
  <c r="H61" i="282"/>
  <c r="H76" i="282" s="1"/>
  <c r="G95" i="282"/>
  <c r="G63" i="282"/>
  <c r="G65" i="282" s="1"/>
  <c r="G70" i="282" s="1"/>
  <c r="G73" i="282"/>
  <c r="T2" i="123" l="1"/>
  <c r="S10" i="123"/>
  <c r="K61" i="283"/>
  <c r="H95" i="282"/>
  <c r="H73" i="282"/>
  <c r="I61" i="282"/>
  <c r="I76" i="282" s="1"/>
  <c r="H63" i="282"/>
  <c r="H65" i="282" s="1"/>
  <c r="H70" i="282" s="1"/>
  <c r="C74" i="275"/>
  <c r="U2" i="123" l="1"/>
  <c r="T10" i="123"/>
  <c r="L61" i="283"/>
  <c r="I95" i="282"/>
  <c r="I73" i="282"/>
  <c r="I63" i="282"/>
  <c r="I65" i="282" s="1"/>
  <c r="J61" i="282"/>
  <c r="J76" i="282" s="1"/>
  <c r="I70" i="282" l="1"/>
  <c r="V2" i="123"/>
  <c r="U10" i="123"/>
  <c r="M61" i="283"/>
  <c r="J95" i="282"/>
  <c r="J73" i="282"/>
  <c r="J63" i="282"/>
  <c r="J65" i="282" s="1"/>
  <c r="J70" i="282" s="1"/>
  <c r="K61" i="282"/>
  <c r="K76" i="282" s="1"/>
  <c r="W2" i="123" l="1"/>
  <c r="V10" i="123"/>
  <c r="N61" i="283"/>
  <c r="K63" i="282"/>
  <c r="K65" i="282" s="1"/>
  <c r="K70" i="282" s="1"/>
  <c r="L61" i="282"/>
  <c r="L76" i="282" s="1"/>
  <c r="K73" i="282"/>
  <c r="K95" i="282"/>
  <c r="X2" i="123" l="1"/>
  <c r="W10" i="123"/>
  <c r="O61" i="283"/>
  <c r="L73" i="282"/>
  <c r="M61" i="282"/>
  <c r="M76" i="282" s="1"/>
  <c r="L95" i="282"/>
  <c r="L63" i="282"/>
  <c r="L65" i="282" s="1"/>
  <c r="L70" i="282" s="1"/>
  <c r="Y2" i="123" l="1"/>
  <c r="X10" i="123"/>
  <c r="P61" i="283"/>
  <c r="M95" i="282"/>
  <c r="N61" i="282"/>
  <c r="N76" i="282" s="1"/>
  <c r="M73" i="282"/>
  <c r="M63" i="282"/>
  <c r="M65" i="282" s="1"/>
  <c r="M70" i="282" s="1"/>
  <c r="Z2" i="123" l="1"/>
  <c r="Y10" i="123"/>
  <c r="Q61" i="283"/>
  <c r="N95" i="282"/>
  <c r="N73" i="282"/>
  <c r="N63" i="282"/>
  <c r="N65" i="282" s="1"/>
  <c r="N70" i="282" s="1"/>
  <c r="O61" i="282"/>
  <c r="O76" i="282" s="1"/>
  <c r="AA2" i="123" l="1"/>
  <c r="Z10" i="123"/>
  <c r="R61" i="283"/>
  <c r="O95" i="282"/>
  <c r="O73" i="282"/>
  <c r="O63" i="282"/>
  <c r="O65" i="282" s="1"/>
  <c r="O70" i="282" s="1"/>
  <c r="P61" i="282"/>
  <c r="P76" i="282" s="1"/>
  <c r="AB2" i="123" l="1"/>
  <c r="AA10" i="123"/>
  <c r="S61" i="283"/>
  <c r="P73" i="282"/>
  <c r="P95" i="282"/>
  <c r="Q61" i="282"/>
  <c r="Q76" i="282" s="1"/>
  <c r="P63" i="282"/>
  <c r="P65" i="282" s="1"/>
  <c r="P70" i="282" s="1"/>
  <c r="AC2" i="123" l="1"/>
  <c r="AB10" i="123"/>
  <c r="T61" i="283"/>
  <c r="Q95" i="282"/>
  <c r="Q63" i="282"/>
  <c r="Q65" i="282" s="1"/>
  <c r="Q70" i="282" s="1"/>
  <c r="R61" i="282"/>
  <c r="R76" i="282" s="1"/>
  <c r="Q73" i="282"/>
  <c r="AD2" i="123" l="1"/>
  <c r="AC10" i="123"/>
  <c r="U61" i="283"/>
  <c r="R95" i="282"/>
  <c r="R63" i="282"/>
  <c r="R65" i="282" s="1"/>
  <c r="R70" i="282" s="1"/>
  <c r="R73" i="282"/>
  <c r="S61" i="282"/>
  <c r="S76" i="282" s="1"/>
  <c r="AE2" i="123" l="1"/>
  <c r="AD10" i="123"/>
  <c r="V61" i="283"/>
  <c r="S95" i="282"/>
  <c r="T61" i="282"/>
  <c r="T76" i="282" s="1"/>
  <c r="S63" i="282"/>
  <c r="S65" i="282" s="1"/>
  <c r="S70" i="282" s="1"/>
  <c r="S73" i="282"/>
  <c r="AF2" i="123" l="1"/>
  <c r="AE10" i="123"/>
  <c r="W61" i="283"/>
  <c r="T95" i="282"/>
  <c r="T73" i="282"/>
  <c r="U61" i="282"/>
  <c r="U76" i="282" s="1"/>
  <c r="T63" i="282"/>
  <c r="T65" i="282" s="1"/>
  <c r="T70" i="282" s="1"/>
  <c r="AG2" i="123" l="1"/>
  <c r="AF10" i="123"/>
  <c r="X61" i="283"/>
  <c r="U73" i="282"/>
  <c r="U95" i="282"/>
  <c r="V61" i="282"/>
  <c r="V76" i="282" s="1"/>
  <c r="U63" i="282"/>
  <c r="U65" i="282" s="1"/>
  <c r="U70" i="282" s="1"/>
  <c r="AH2" i="123" l="1"/>
  <c r="AG10" i="123"/>
  <c r="Y61" i="283"/>
  <c r="V95" i="282"/>
  <c r="V63" i="282"/>
  <c r="V65" i="282" s="1"/>
  <c r="V70" i="282" s="1"/>
  <c r="W61" i="282"/>
  <c r="W76" i="282" s="1"/>
  <c r="V73" i="282"/>
  <c r="AI2" i="123" l="1"/>
  <c r="AH10" i="123"/>
  <c r="Z61" i="283"/>
  <c r="W63" i="282"/>
  <c r="W65" i="282" s="1"/>
  <c r="W70" i="282" s="1"/>
  <c r="X61" i="282"/>
  <c r="X76" i="282" s="1"/>
  <c r="W95" i="282"/>
  <c r="W73" i="282"/>
  <c r="AJ2" i="123" l="1"/>
  <c r="AI10" i="123"/>
  <c r="AA61" i="283"/>
  <c r="X95" i="282"/>
  <c r="X73" i="282"/>
  <c r="Y61" i="282"/>
  <c r="Y76" i="282" s="1"/>
  <c r="X63" i="282"/>
  <c r="X65" i="282" s="1"/>
  <c r="X70" i="282" s="1"/>
  <c r="AK2" i="123" l="1"/>
  <c r="AJ10" i="123"/>
  <c r="AB61" i="283"/>
  <c r="Y95" i="282"/>
  <c r="Y73" i="282"/>
  <c r="Y63" i="282"/>
  <c r="Y65" i="282" s="1"/>
  <c r="Y70" i="282" s="1"/>
  <c r="Z61" i="282"/>
  <c r="Z76" i="282" s="1"/>
  <c r="AL2" i="123" l="1"/>
  <c r="AK10" i="123"/>
  <c r="AC61" i="283"/>
  <c r="Z95" i="282"/>
  <c r="Z73" i="282"/>
  <c r="Z63" i="282"/>
  <c r="Z65" i="282" s="1"/>
  <c r="Z70" i="282" s="1"/>
  <c r="AA61" i="282"/>
  <c r="AA76" i="282" s="1"/>
  <c r="AM2" i="123" l="1"/>
  <c r="AL10" i="123"/>
  <c r="AD61" i="283"/>
  <c r="AA95" i="282"/>
  <c r="AA63" i="282"/>
  <c r="AA65" i="282" s="1"/>
  <c r="AA70" i="282" s="1"/>
  <c r="AB61" i="282"/>
  <c r="AB76" i="282" s="1"/>
  <c r="AA73" i="282"/>
  <c r="AN2" i="123" l="1"/>
  <c r="AM10" i="123"/>
  <c r="AE61" i="283"/>
  <c r="AB73" i="282"/>
  <c r="AB63" i="282"/>
  <c r="AB65" i="282" s="1"/>
  <c r="AB70" i="282" s="1"/>
  <c r="AB95" i="282"/>
  <c r="AC61" i="282"/>
  <c r="AC76" i="282" s="1"/>
  <c r="AO2" i="123" l="1"/>
  <c r="AN10" i="123"/>
  <c r="AF61" i="283"/>
  <c r="AC95" i="282"/>
  <c r="AC73" i="282"/>
  <c r="AC63" i="282"/>
  <c r="AC65" i="282" s="1"/>
  <c r="AC70" i="282" s="1"/>
  <c r="AD61" i="282"/>
  <c r="AD76" i="282" s="1"/>
  <c r="AP2" i="123" l="1"/>
  <c r="AO10" i="123"/>
  <c r="AG61" i="283"/>
  <c r="AD95" i="282"/>
  <c r="AD73" i="282"/>
  <c r="AE61" i="282"/>
  <c r="AE76" i="282" s="1"/>
  <c r="AD63" i="282"/>
  <c r="AD65" i="282" s="1"/>
  <c r="AD70" i="282" s="1"/>
  <c r="AQ2" i="123" l="1"/>
  <c r="AP10" i="123"/>
  <c r="AH61" i="283"/>
  <c r="AE95" i="282"/>
  <c r="AE63" i="282"/>
  <c r="AE65" i="282" s="1"/>
  <c r="AE70" i="282" s="1"/>
  <c r="AF61" i="282"/>
  <c r="AF76" i="282" s="1"/>
  <c r="AE73" i="282"/>
  <c r="AR2" i="123" l="1"/>
  <c r="AQ10" i="123"/>
  <c r="AI61" i="283"/>
  <c r="AF73" i="282"/>
  <c r="AF63" i="282"/>
  <c r="AF65" i="282" s="1"/>
  <c r="AF70" i="282" s="1"/>
  <c r="AG61" i="282"/>
  <c r="AG76" i="282" s="1"/>
  <c r="AF95" i="282"/>
  <c r="AS2" i="123" l="1"/>
  <c r="AR10" i="123"/>
  <c r="AJ61" i="283"/>
  <c r="AG63" i="282"/>
  <c r="AG65" i="282" s="1"/>
  <c r="AG70" i="282" s="1"/>
  <c r="AG95" i="282"/>
  <c r="AG73" i="282"/>
  <c r="AH61" i="282"/>
  <c r="AH76" i="282" s="1"/>
  <c r="AT2" i="123" l="1"/>
  <c r="AS10" i="123"/>
  <c r="AK61" i="283"/>
  <c r="AH95" i="282"/>
  <c r="AH63" i="282"/>
  <c r="AH65" i="282" s="1"/>
  <c r="AH70" i="282" s="1"/>
  <c r="AH73" i="282"/>
  <c r="AI61" i="282"/>
  <c r="AI76" i="282" s="1"/>
  <c r="AU2" i="123" l="1"/>
  <c r="AT10" i="123"/>
  <c r="AL61" i="283"/>
  <c r="AI95" i="282"/>
  <c r="AI73" i="282"/>
  <c r="AJ61" i="282"/>
  <c r="AJ76" i="282" s="1"/>
  <c r="AI63" i="282"/>
  <c r="AI65" i="282" s="1"/>
  <c r="AI70" i="282" s="1"/>
  <c r="AV2" i="123" l="1"/>
  <c r="AU10" i="123"/>
  <c r="AM61" i="283"/>
  <c r="AJ95" i="282"/>
  <c r="AJ73" i="282"/>
  <c r="AJ63" i="282"/>
  <c r="AJ65" i="282" s="1"/>
  <c r="AJ70" i="282" s="1"/>
  <c r="AK61" i="282"/>
  <c r="AK76" i="282" s="1"/>
  <c r="AW2" i="123" l="1"/>
  <c r="AV10" i="123"/>
  <c r="AN61" i="283"/>
  <c r="AK95" i="282"/>
  <c r="AK73" i="282"/>
  <c r="AK63" i="282"/>
  <c r="AK65" i="282" s="1"/>
  <c r="AK70" i="282" s="1"/>
  <c r="AL61" i="282"/>
  <c r="AL76" i="282" s="1"/>
  <c r="AX2" i="123" l="1"/>
  <c r="AW10" i="123"/>
  <c r="AO61" i="283"/>
  <c r="AL95" i="282"/>
  <c r="AL63" i="282"/>
  <c r="AL65" i="282" s="1"/>
  <c r="AL70" i="282" s="1"/>
  <c r="AM61" i="282"/>
  <c r="AM76" i="282" s="1"/>
  <c r="AL73" i="282"/>
  <c r="AY2" i="123" l="1"/>
  <c r="AX10" i="123"/>
  <c r="AP61" i="283"/>
  <c r="AN61" i="282"/>
  <c r="AN76" i="282" s="1"/>
  <c r="AM95" i="282"/>
  <c r="AM73" i="282"/>
  <c r="AM63" i="282"/>
  <c r="AM65" i="282" s="1"/>
  <c r="AM70" i="282" s="1"/>
  <c r="AZ2" i="123" l="1"/>
  <c r="AY10" i="123"/>
  <c r="AQ61" i="283"/>
  <c r="AN95" i="282"/>
  <c r="AN73" i="282"/>
  <c r="AN63" i="282"/>
  <c r="AN65" i="282" s="1"/>
  <c r="AN70" i="282" s="1"/>
  <c r="AO61" i="282"/>
  <c r="AO76" i="282" s="1"/>
  <c r="BA2" i="123" l="1"/>
  <c r="AZ10" i="123"/>
  <c r="AR61" i="283"/>
  <c r="AO95" i="282"/>
  <c r="AO73" i="282"/>
  <c r="AP61" i="282"/>
  <c r="AP76" i="282" s="1"/>
  <c r="AO63" i="282"/>
  <c r="AO65" i="282" s="1"/>
  <c r="AO70" i="282" s="1"/>
  <c r="BB2" i="123" l="1"/>
  <c r="BA10" i="123"/>
  <c r="AS61" i="283"/>
  <c r="AP95" i="282"/>
  <c r="AP73" i="282"/>
  <c r="AP63" i="282"/>
  <c r="AP65" i="282" s="1"/>
  <c r="AP70" i="282" s="1"/>
  <c r="AQ61" i="282"/>
  <c r="AQ76" i="282" s="1"/>
  <c r="BC2" i="123" l="1"/>
  <c r="BB10" i="123"/>
  <c r="AT61" i="283"/>
  <c r="AQ63" i="282"/>
  <c r="AQ65" i="282" s="1"/>
  <c r="AQ70" i="282" s="1"/>
  <c r="AR61" i="282"/>
  <c r="AR76" i="282" s="1"/>
  <c r="AQ95" i="282"/>
  <c r="AQ73" i="282"/>
  <c r="BD2" i="123" l="1"/>
  <c r="BC10" i="123"/>
  <c r="AU61" i="283"/>
  <c r="AR73" i="282"/>
  <c r="AR63" i="282"/>
  <c r="AR65" i="282" s="1"/>
  <c r="AR70" i="282" s="1"/>
  <c r="AS61" i="282"/>
  <c r="AS76" i="282" s="1"/>
  <c r="AR95" i="282"/>
  <c r="BE2" i="123" l="1"/>
  <c r="BD10" i="123"/>
  <c r="AV61" i="283"/>
  <c r="AS95" i="282"/>
  <c r="AS63" i="282"/>
  <c r="AS65" i="282" s="1"/>
  <c r="AS70" i="282" s="1"/>
  <c r="AT61" i="282"/>
  <c r="AT76" i="282" s="1"/>
  <c r="AS73" i="282"/>
  <c r="BF2" i="123" l="1"/>
  <c r="BE10" i="123"/>
  <c r="AW61" i="283"/>
  <c r="AT95" i="282"/>
  <c r="AT73" i="282"/>
  <c r="AT63" i="282"/>
  <c r="AT65" i="282" s="1"/>
  <c r="AT70" i="282" s="1"/>
  <c r="AU61" i="282"/>
  <c r="AU76" i="282" s="1"/>
  <c r="BG2" i="123" l="1"/>
  <c r="BF10" i="123"/>
  <c r="AX61" i="283"/>
  <c r="AU95" i="282"/>
  <c r="AU73" i="282"/>
  <c r="AU63" i="282"/>
  <c r="AU65" i="282" s="1"/>
  <c r="AU70" i="282" s="1"/>
  <c r="AV61" i="282"/>
  <c r="AV76" i="282" s="1"/>
  <c r="BH2" i="123" l="1"/>
  <c r="BG10" i="123"/>
  <c r="AY61" i="283"/>
  <c r="AV73" i="282"/>
  <c r="AV63" i="282"/>
  <c r="AV65" i="282" s="1"/>
  <c r="AV70" i="282" s="1"/>
  <c r="AV95" i="282"/>
  <c r="AW61" i="282"/>
  <c r="AW76" i="282" s="1"/>
  <c r="BI2" i="123" l="1"/>
  <c r="BH10" i="123"/>
  <c r="AZ61" i="283"/>
  <c r="AW95" i="282"/>
  <c r="AW63" i="282"/>
  <c r="AW65" i="282" s="1"/>
  <c r="AW70" i="282" s="1"/>
  <c r="AX61" i="282"/>
  <c r="AX76" i="282" s="1"/>
  <c r="AW73" i="282"/>
  <c r="BJ2" i="123" l="1"/>
  <c r="BI10" i="123"/>
  <c r="BA61" i="283"/>
  <c r="AX95" i="282"/>
  <c r="AX73" i="282"/>
  <c r="AX63" i="282"/>
  <c r="AX65" i="282" s="1"/>
  <c r="AX70" i="282" s="1"/>
  <c r="AY61" i="282"/>
  <c r="AY76" i="282" s="1"/>
  <c r="BK2" i="123" l="1"/>
  <c r="BJ10" i="123"/>
  <c r="BB61" i="283"/>
  <c r="AY95" i="282"/>
  <c r="AY73" i="282"/>
  <c r="AZ61" i="282"/>
  <c r="AZ76" i="282" s="1"/>
  <c r="AY63" i="282"/>
  <c r="AY65" i="282" s="1"/>
  <c r="AY70" i="282" s="1"/>
  <c r="BL2" i="123" l="1"/>
  <c r="BK10" i="123"/>
  <c r="BC61" i="283"/>
  <c r="AZ95" i="282"/>
  <c r="AZ73" i="282"/>
  <c r="AZ63" i="282"/>
  <c r="AZ65" i="282" s="1"/>
  <c r="AZ70" i="282" s="1"/>
  <c r="BA61" i="282"/>
  <c r="BA76" i="282" s="1"/>
  <c r="BM2" i="123" l="1"/>
  <c r="BM10" i="123" s="1"/>
  <c r="BL10" i="123"/>
  <c r="BD61" i="283"/>
  <c r="BA63" i="282"/>
  <c r="BA65" i="282" s="1"/>
  <c r="BA70" i="282" s="1"/>
  <c r="BA73" i="282"/>
  <c r="BA95" i="282"/>
  <c r="BB61" i="282"/>
  <c r="BB76" i="282" s="1"/>
  <c r="BE61" i="283" l="1"/>
  <c r="BB95" i="282"/>
  <c r="BB63" i="282"/>
  <c r="BB65" i="282" s="1"/>
  <c r="BB70" i="282" s="1"/>
  <c r="BC61" i="282"/>
  <c r="BC76" i="282" s="1"/>
  <c r="BB73" i="282"/>
  <c r="BF61" i="283" l="1"/>
  <c r="BC95" i="282"/>
  <c r="BD61" i="282"/>
  <c r="BD76" i="282" s="1"/>
  <c r="BC63" i="282"/>
  <c r="BC65" i="282" s="1"/>
  <c r="BC70" i="282" s="1"/>
  <c r="BC73" i="282"/>
  <c r="BG61" i="283" l="1"/>
  <c r="BD73" i="282"/>
  <c r="BD63" i="282"/>
  <c r="BD65" i="282" s="1"/>
  <c r="BD70" i="282" s="1"/>
  <c r="BE61" i="282"/>
  <c r="BE76" i="282" s="1"/>
  <c r="BD95" i="282"/>
  <c r="BH61" i="283" l="1"/>
  <c r="BE95" i="282"/>
  <c r="BE73" i="282"/>
  <c r="BE63" i="282"/>
  <c r="BE65" i="282" s="1"/>
  <c r="BE70" i="282" s="1"/>
  <c r="BF61" i="282"/>
  <c r="BF76" i="282" s="1"/>
  <c r="BI61" i="283" l="1"/>
  <c r="BF95" i="282"/>
  <c r="BF73" i="282"/>
  <c r="BF63" i="282"/>
  <c r="BF65" i="282" s="1"/>
  <c r="BF70" i="282" s="1"/>
  <c r="BG61" i="282"/>
  <c r="BG76" i="282" s="1"/>
  <c r="BJ61" i="283" l="1"/>
  <c r="BG95" i="282"/>
  <c r="BG63" i="282"/>
  <c r="BG65" i="282" s="1"/>
  <c r="BG70" i="282" s="1"/>
  <c r="BH61" i="282"/>
  <c r="BH76" i="282" s="1"/>
  <c r="BG73" i="282"/>
  <c r="BK61" i="283" l="1"/>
  <c r="BH95" i="282"/>
  <c r="BH73" i="282"/>
  <c r="BH63" i="282"/>
  <c r="BH65" i="282" s="1"/>
  <c r="BH70" i="282" s="1"/>
  <c r="BI61" i="282"/>
  <c r="BI76" i="282" s="1"/>
  <c r="BL61" i="283" l="1"/>
  <c r="BI95" i="282"/>
  <c r="BI73" i="282"/>
  <c r="BJ61" i="282"/>
  <c r="BJ76" i="282" s="1"/>
  <c r="BI63" i="282"/>
  <c r="BI65" i="282" s="1"/>
  <c r="BI70" i="282" s="1"/>
  <c r="BM61" i="283" l="1"/>
  <c r="BJ73" i="282"/>
  <c r="BJ95" i="282"/>
  <c r="BK61" i="282"/>
  <c r="BK76" i="282" s="1"/>
  <c r="BJ63" i="282"/>
  <c r="BJ65" i="282" s="1"/>
  <c r="BJ70" i="282" s="1"/>
  <c r="BN61" i="283" l="1"/>
  <c r="BK95" i="282"/>
  <c r="BL61" i="282"/>
  <c r="BL76" i="282" s="1"/>
  <c r="BK73" i="282"/>
  <c r="BK63" i="282"/>
  <c r="BK65" i="282" s="1"/>
  <c r="BK70" i="282" s="1"/>
  <c r="BO61" i="283" l="1"/>
  <c r="BL95" i="282"/>
  <c r="BL73" i="282"/>
  <c r="BL63" i="282"/>
  <c r="BL65" i="282" s="1"/>
  <c r="BL70" i="282" s="1"/>
  <c r="BM61" i="282"/>
  <c r="BM76" i="282" s="1"/>
  <c r="BM95" i="282" l="1"/>
  <c r="BM63" i="282"/>
  <c r="BM65" i="282" s="1"/>
  <c r="BM70" i="282" s="1"/>
  <c r="BM73" i="282"/>
  <c r="BN61" i="282"/>
  <c r="BN76" i="282" s="1"/>
  <c r="BN95" i="282" l="1"/>
  <c r="BN63" i="282"/>
  <c r="BN65" i="282" s="1"/>
  <c r="D34" i="282" s="1"/>
  <c r="BN73" i="282"/>
  <c r="BN70" i="282" l="1"/>
  <c r="D19" i="282"/>
  <c r="D20" i="282"/>
  <c r="BH88" i="275" l="1"/>
  <c r="BI88" i="275"/>
  <c r="BJ88" i="275"/>
  <c r="BK88" i="275"/>
  <c r="BL88" i="275"/>
  <c r="BM88" i="275"/>
  <c r="BN88" i="275"/>
  <c r="E73" i="275"/>
  <c r="E75" i="275" s="1"/>
  <c r="BH69" i="275"/>
  <c r="BI69" i="275"/>
  <c r="BJ69" i="275"/>
  <c r="BK69" i="275"/>
  <c r="BL69" i="275"/>
  <c r="BM69" i="275"/>
  <c r="BN69" i="275"/>
  <c r="C9" i="137" l="1"/>
  <c r="C8" i="137"/>
  <c r="C7" i="137"/>
  <c r="D43" i="137" l="1"/>
  <c r="D38" i="137"/>
  <c r="D34" i="137"/>
  <c r="D7" i="137" s="1"/>
  <c r="BG88" i="275" l="1"/>
  <c r="BF88" i="275"/>
  <c r="BE88" i="275"/>
  <c r="BD88" i="275"/>
  <c r="BC88" i="275"/>
  <c r="BB88" i="275"/>
  <c r="BA88" i="275"/>
  <c r="AZ88" i="275"/>
  <c r="AY88" i="275"/>
  <c r="AX88" i="275"/>
  <c r="AW88" i="275"/>
  <c r="AV88" i="275"/>
  <c r="AU88" i="275"/>
  <c r="AT88" i="275"/>
  <c r="AS88" i="275"/>
  <c r="AR88" i="275"/>
  <c r="AQ88" i="275"/>
  <c r="AP88" i="275"/>
  <c r="AO88" i="275"/>
  <c r="AN88" i="275"/>
  <c r="AM88" i="275"/>
  <c r="AL88" i="275"/>
  <c r="AK88" i="275"/>
  <c r="AJ88" i="275"/>
  <c r="AI88" i="275"/>
  <c r="AH88" i="275"/>
  <c r="AG88" i="275"/>
  <c r="AF88" i="275"/>
  <c r="AE88" i="275"/>
  <c r="AD88" i="275"/>
  <c r="AC88" i="275"/>
  <c r="AB88" i="275"/>
  <c r="AA88" i="275"/>
  <c r="Z88" i="275"/>
  <c r="Y88" i="275"/>
  <c r="X88" i="275"/>
  <c r="W88" i="275"/>
  <c r="V88" i="275"/>
  <c r="U88" i="275"/>
  <c r="T88" i="275"/>
  <c r="S88" i="275"/>
  <c r="R88" i="275"/>
  <c r="Q88" i="275"/>
  <c r="P88" i="275"/>
  <c r="O88" i="275"/>
  <c r="N88" i="275"/>
  <c r="M88" i="275"/>
  <c r="L88" i="275"/>
  <c r="K88" i="275"/>
  <c r="J88" i="275"/>
  <c r="I88" i="275"/>
  <c r="H88" i="275"/>
  <c r="G88" i="275"/>
  <c r="F88" i="275"/>
  <c r="E88" i="275"/>
  <c r="F80" i="275"/>
  <c r="G80" i="275" s="1"/>
  <c r="H80" i="275" s="1"/>
  <c r="I80" i="275" s="1"/>
  <c r="J80" i="275" s="1"/>
  <c r="K80" i="275" s="1"/>
  <c r="L80" i="275" s="1"/>
  <c r="M80" i="275" s="1"/>
  <c r="N80" i="275" s="1"/>
  <c r="O80" i="275" s="1"/>
  <c r="P80" i="275" s="1"/>
  <c r="Q80" i="275" s="1"/>
  <c r="R80" i="275" s="1"/>
  <c r="S80" i="275" s="1"/>
  <c r="T80" i="275" s="1"/>
  <c r="U80" i="275" s="1"/>
  <c r="V80" i="275" s="1"/>
  <c r="W80" i="275" s="1"/>
  <c r="X80" i="275" s="1"/>
  <c r="Y80" i="275" s="1"/>
  <c r="Z80" i="275" s="1"/>
  <c r="AA80" i="275" s="1"/>
  <c r="AB80" i="275" s="1"/>
  <c r="AC80" i="275" s="1"/>
  <c r="AD80" i="275" s="1"/>
  <c r="AE80" i="275" s="1"/>
  <c r="AF80" i="275" s="1"/>
  <c r="AG80" i="275" s="1"/>
  <c r="AH80" i="275" s="1"/>
  <c r="AI80" i="275" s="1"/>
  <c r="AJ80" i="275" s="1"/>
  <c r="AK80" i="275" s="1"/>
  <c r="AL80" i="275" s="1"/>
  <c r="AM80" i="275" s="1"/>
  <c r="AN80" i="275" s="1"/>
  <c r="AO80" i="275" s="1"/>
  <c r="AP80" i="275" s="1"/>
  <c r="AQ80" i="275" s="1"/>
  <c r="AR80" i="275" s="1"/>
  <c r="AS80" i="275" s="1"/>
  <c r="AT80" i="275" s="1"/>
  <c r="AU80" i="275" s="1"/>
  <c r="AV80" i="275" s="1"/>
  <c r="AW80" i="275" s="1"/>
  <c r="AX80" i="275" s="1"/>
  <c r="AY80" i="275" s="1"/>
  <c r="AZ80" i="275" s="1"/>
  <c r="BA80" i="275" s="1"/>
  <c r="BB80" i="275" s="1"/>
  <c r="BC80" i="275" s="1"/>
  <c r="BD80" i="275" s="1"/>
  <c r="BE80" i="275" s="1"/>
  <c r="BF80" i="275" s="1"/>
  <c r="BG80" i="275" s="1"/>
  <c r="BH80" i="275" s="1"/>
  <c r="BI80" i="275" s="1"/>
  <c r="BJ80" i="275" s="1"/>
  <c r="BK80" i="275" s="1"/>
  <c r="BL80" i="275" s="1"/>
  <c r="BM80" i="275" s="1"/>
  <c r="BN80" i="275" s="1"/>
  <c r="D74" i="275"/>
  <c r="BG69" i="275"/>
  <c r="BF69" i="275"/>
  <c r="BE69" i="275"/>
  <c r="BD69" i="275"/>
  <c r="BC69" i="275"/>
  <c r="BB69" i="275"/>
  <c r="BA69" i="275"/>
  <c r="AZ69" i="275"/>
  <c r="AY69" i="275"/>
  <c r="AX69" i="275"/>
  <c r="AW69" i="275"/>
  <c r="AV69" i="275"/>
  <c r="AU69" i="275"/>
  <c r="AT69" i="275"/>
  <c r="AS69" i="275"/>
  <c r="AR69" i="275"/>
  <c r="AQ69" i="275"/>
  <c r="AP69" i="275"/>
  <c r="AO69" i="275"/>
  <c r="AN69" i="275"/>
  <c r="AM69" i="275"/>
  <c r="AL69" i="275"/>
  <c r="AK69" i="275"/>
  <c r="AJ69" i="275"/>
  <c r="AI69" i="275"/>
  <c r="AH69" i="275"/>
  <c r="AG69" i="275"/>
  <c r="AF69" i="275"/>
  <c r="AE69" i="275"/>
  <c r="AD69" i="275"/>
  <c r="AC69" i="275"/>
  <c r="AB69" i="275"/>
  <c r="AA69" i="275"/>
  <c r="Z69" i="275"/>
  <c r="Y69" i="275"/>
  <c r="X69" i="275"/>
  <c r="W69" i="275"/>
  <c r="V69" i="275"/>
  <c r="U69" i="275"/>
  <c r="T69" i="275"/>
  <c r="S69" i="275"/>
  <c r="R69" i="275"/>
  <c r="Q69" i="275"/>
  <c r="P69" i="275"/>
  <c r="O69" i="275"/>
  <c r="N69" i="275"/>
  <c r="M69" i="275"/>
  <c r="L69" i="275"/>
  <c r="K69" i="275"/>
  <c r="J69" i="275"/>
  <c r="I69" i="275"/>
  <c r="H69" i="275"/>
  <c r="G69" i="275"/>
  <c r="F69" i="275"/>
  <c r="E69" i="275"/>
  <c r="F50" i="275"/>
  <c r="G50" i="275" s="1"/>
  <c r="H50" i="275" s="1"/>
  <c r="I50" i="275" s="1"/>
  <c r="J50" i="275" s="1"/>
  <c r="K50" i="275" s="1"/>
  <c r="L50" i="275" s="1"/>
  <c r="M50" i="275" s="1"/>
  <c r="N50" i="275" s="1"/>
  <c r="O50" i="275" s="1"/>
  <c r="P50" i="275" s="1"/>
  <c r="Q50" i="275" s="1"/>
  <c r="R50" i="275" s="1"/>
  <c r="S50" i="275" s="1"/>
  <c r="T50" i="275" s="1"/>
  <c r="U50" i="275" s="1"/>
  <c r="V50" i="275" s="1"/>
  <c r="W50" i="275" s="1"/>
  <c r="X50" i="275" s="1"/>
  <c r="Y50" i="275" s="1"/>
  <c r="Z50" i="275" s="1"/>
  <c r="AA50" i="275" s="1"/>
  <c r="AB50" i="275" s="1"/>
  <c r="AC50" i="275" s="1"/>
  <c r="AD50" i="275" s="1"/>
  <c r="AE50" i="275" s="1"/>
  <c r="AF50" i="275" s="1"/>
  <c r="AG50" i="275" s="1"/>
  <c r="AH50" i="275" s="1"/>
  <c r="AI50" i="275" s="1"/>
  <c r="AJ50" i="275" s="1"/>
  <c r="AK50" i="275" s="1"/>
  <c r="AL50" i="275" s="1"/>
  <c r="AM50" i="275" s="1"/>
  <c r="AN50" i="275" s="1"/>
  <c r="AO50" i="275" s="1"/>
  <c r="AP50" i="275" s="1"/>
  <c r="AQ50" i="275" s="1"/>
  <c r="AR50" i="275" s="1"/>
  <c r="AS50" i="275" s="1"/>
  <c r="AT50" i="275" s="1"/>
  <c r="AU50" i="275" s="1"/>
  <c r="AV50" i="275" s="1"/>
  <c r="AW50" i="275" s="1"/>
  <c r="AX50" i="275" s="1"/>
  <c r="AY50" i="275" s="1"/>
  <c r="AZ50" i="275" s="1"/>
  <c r="BA50" i="275" s="1"/>
  <c r="BB50" i="275" s="1"/>
  <c r="BC50" i="275" s="1"/>
  <c r="BD50" i="275" s="1"/>
  <c r="BE50" i="275" s="1"/>
  <c r="BF50" i="275" s="1"/>
  <c r="BG50" i="275" s="1"/>
  <c r="BH50" i="275" s="1"/>
  <c r="BI50" i="275" s="1"/>
  <c r="BJ50" i="275" s="1"/>
  <c r="BK50" i="275" s="1"/>
  <c r="BL50" i="275" s="1"/>
  <c r="BM50" i="275" s="1"/>
  <c r="BN50" i="275" s="1"/>
  <c r="D8" i="137" l="1"/>
  <c r="D9" i="137"/>
  <c r="C14" i="275"/>
  <c r="E9" i="137" l="1"/>
  <c r="E8" i="137"/>
  <c r="E7" i="137"/>
  <c r="E92" i="275"/>
  <c r="E82" i="275"/>
  <c r="E63" i="275"/>
  <c r="F61" i="275"/>
  <c r="F65" i="275" s="1"/>
  <c r="F8" i="137" l="1"/>
  <c r="F9" i="137"/>
  <c r="F7" i="137"/>
  <c r="F92" i="275"/>
  <c r="F82" i="275"/>
  <c r="F73" i="275"/>
  <c r="F75" i="275" s="1"/>
  <c r="F63" i="275"/>
  <c r="G61" i="275"/>
  <c r="G65" i="275" s="1"/>
  <c r="G9" i="137" l="1"/>
  <c r="G8" i="137"/>
  <c r="G7" i="137"/>
  <c r="G92" i="275"/>
  <c r="G82" i="275"/>
  <c r="G73" i="275"/>
  <c r="G75" i="275" s="1"/>
  <c r="G63" i="275"/>
  <c r="H61" i="275"/>
  <c r="H65" i="275" s="1"/>
  <c r="H8" i="137" l="1"/>
  <c r="H9" i="137"/>
  <c r="H7" i="137"/>
  <c r="H92" i="275"/>
  <c r="H82" i="275"/>
  <c r="H73" i="275"/>
  <c r="H75" i="275" s="1"/>
  <c r="H63" i="275"/>
  <c r="I61" i="275"/>
  <c r="I65" i="275" s="1"/>
  <c r="I9" i="137" l="1"/>
  <c r="I8" i="137"/>
  <c r="I7" i="137"/>
  <c r="I92" i="275"/>
  <c r="I82" i="275"/>
  <c r="I73" i="275"/>
  <c r="I75" i="275" s="1"/>
  <c r="I63" i="275"/>
  <c r="J61" i="275"/>
  <c r="J65" i="275" s="1"/>
  <c r="J8" i="137" l="1"/>
  <c r="J9" i="137"/>
  <c r="J7" i="137"/>
  <c r="J92" i="275"/>
  <c r="J82" i="275"/>
  <c r="J73" i="275"/>
  <c r="J75" i="275" s="1"/>
  <c r="J63" i="275"/>
  <c r="K61" i="275"/>
  <c r="K65" i="275" s="1"/>
  <c r="K9" i="137" l="1"/>
  <c r="K8" i="137"/>
  <c r="K7" i="137"/>
  <c r="K92" i="275"/>
  <c r="K82" i="275"/>
  <c r="K73" i="275"/>
  <c r="K75" i="275" s="1"/>
  <c r="K63" i="275"/>
  <c r="L61" i="275"/>
  <c r="L65" i="275" s="1"/>
  <c r="L8" i="137" l="1"/>
  <c r="L9" i="137"/>
  <c r="L7" i="137"/>
  <c r="L92" i="275"/>
  <c r="L82" i="275"/>
  <c r="L73" i="275"/>
  <c r="L75" i="275" s="1"/>
  <c r="L63" i="275"/>
  <c r="M61" i="275"/>
  <c r="M65" i="275" s="1"/>
  <c r="M9" i="137" l="1"/>
  <c r="M8" i="137"/>
  <c r="M7" i="137"/>
  <c r="M92" i="275"/>
  <c r="M82" i="275"/>
  <c r="M73" i="275"/>
  <c r="M75" i="275" s="1"/>
  <c r="M63" i="275"/>
  <c r="N61" i="275"/>
  <c r="N65" i="275" s="1"/>
  <c r="N8" i="137" l="1"/>
  <c r="N9" i="137"/>
  <c r="N7" i="137"/>
  <c r="N92" i="275"/>
  <c r="N82" i="275"/>
  <c r="N73" i="275"/>
  <c r="N75" i="275" s="1"/>
  <c r="N63" i="275"/>
  <c r="O61" i="275"/>
  <c r="O65" i="275" s="1"/>
  <c r="O9" i="137" l="1"/>
  <c r="O8" i="137"/>
  <c r="O7" i="137"/>
  <c r="O92" i="275"/>
  <c r="O82" i="275"/>
  <c r="O73" i="275"/>
  <c r="O75" i="275" s="1"/>
  <c r="O63" i="275"/>
  <c r="P61" i="275"/>
  <c r="P65" i="275" s="1"/>
  <c r="P8" i="137" l="1"/>
  <c r="P9" i="137"/>
  <c r="P7" i="137"/>
  <c r="P92" i="275"/>
  <c r="P82" i="275"/>
  <c r="P73" i="275"/>
  <c r="P75" i="275" s="1"/>
  <c r="P63" i="275"/>
  <c r="Q61" i="275"/>
  <c r="Q65" i="275" s="1"/>
  <c r="Q9" i="137" l="1"/>
  <c r="Q8" i="137"/>
  <c r="Q7" i="137"/>
  <c r="Q92" i="275"/>
  <c r="Q82" i="275"/>
  <c r="Q73" i="275"/>
  <c r="Q75" i="275" s="1"/>
  <c r="Q63" i="275"/>
  <c r="R61" i="275"/>
  <c r="R65" i="275" s="1"/>
  <c r="R8" i="137" l="1"/>
  <c r="R9" i="137"/>
  <c r="R7" i="137"/>
  <c r="R92" i="275"/>
  <c r="R82" i="275"/>
  <c r="R73" i="275"/>
  <c r="R75" i="275" s="1"/>
  <c r="R63" i="275"/>
  <c r="S61" i="275"/>
  <c r="S65" i="275" s="1"/>
  <c r="S9" i="137" l="1"/>
  <c r="S8" i="137"/>
  <c r="S7" i="137"/>
  <c r="S92" i="275"/>
  <c r="S82" i="275"/>
  <c r="S73" i="275"/>
  <c r="S75" i="275" s="1"/>
  <c r="S63" i="275"/>
  <c r="T61" i="275"/>
  <c r="T65" i="275" s="1"/>
  <c r="T8" i="137" l="1"/>
  <c r="T9" i="137"/>
  <c r="T7" i="137"/>
  <c r="T82" i="275"/>
  <c r="T92" i="275"/>
  <c r="T73" i="275"/>
  <c r="T75" i="275" s="1"/>
  <c r="T63" i="275"/>
  <c r="U61" i="275"/>
  <c r="U65" i="275" s="1"/>
  <c r="U9" i="137" l="1"/>
  <c r="U8" i="137"/>
  <c r="U7" i="137"/>
  <c r="U92" i="275"/>
  <c r="U82" i="275"/>
  <c r="U73" i="275"/>
  <c r="U75" i="275" s="1"/>
  <c r="U63" i="275"/>
  <c r="V61" i="275"/>
  <c r="V65" i="275" s="1"/>
  <c r="V8" i="137" l="1"/>
  <c r="V9" i="137"/>
  <c r="V7" i="137"/>
  <c r="V82" i="275"/>
  <c r="V92" i="275"/>
  <c r="V73" i="275"/>
  <c r="V75" i="275" s="1"/>
  <c r="V63" i="275"/>
  <c r="W61" i="275"/>
  <c r="W65" i="275" s="1"/>
  <c r="W9" i="137" l="1"/>
  <c r="W8" i="137"/>
  <c r="W7" i="137"/>
  <c r="W92" i="275"/>
  <c r="W82" i="275"/>
  <c r="W73" i="275"/>
  <c r="W75" i="275" s="1"/>
  <c r="W63" i="275"/>
  <c r="X61" i="275"/>
  <c r="X65" i="275" s="1"/>
  <c r="X8" i="137" l="1"/>
  <c r="X9" i="137"/>
  <c r="X7" i="137"/>
  <c r="X82" i="275"/>
  <c r="X92" i="275"/>
  <c r="X73" i="275"/>
  <c r="X75" i="275" s="1"/>
  <c r="X63" i="275"/>
  <c r="Y61" i="275"/>
  <c r="Y65" i="275" s="1"/>
  <c r="Y9" i="137" l="1"/>
  <c r="Y8" i="137"/>
  <c r="Y7" i="137"/>
  <c r="Y92" i="275"/>
  <c r="Y82" i="275"/>
  <c r="Y73" i="275"/>
  <c r="Y75" i="275" s="1"/>
  <c r="Y63" i="275"/>
  <c r="Z61" i="275"/>
  <c r="Z65" i="275" s="1"/>
  <c r="Z82" i="275" l="1"/>
  <c r="Z92" i="275"/>
  <c r="Z73" i="275"/>
  <c r="Z75" i="275" s="1"/>
  <c r="Z63" i="275"/>
  <c r="AA61" i="275"/>
  <c r="AA65" i="275" s="1"/>
  <c r="AA92" i="275" l="1"/>
  <c r="AA82" i="275"/>
  <c r="AA73" i="275"/>
  <c r="AA75" i="275" s="1"/>
  <c r="AA63" i="275"/>
  <c r="AB61" i="275"/>
  <c r="AB65" i="275" s="1"/>
  <c r="AB82" i="275" l="1"/>
  <c r="AB92" i="275"/>
  <c r="AB73" i="275"/>
  <c r="AB75" i="275" s="1"/>
  <c r="AB63" i="275"/>
  <c r="AC61" i="275"/>
  <c r="AC65" i="275" s="1"/>
  <c r="AC92" i="275" l="1"/>
  <c r="AC82" i="275"/>
  <c r="AC73" i="275"/>
  <c r="AC75" i="275" s="1"/>
  <c r="AC63" i="275"/>
  <c r="AD61" i="275"/>
  <c r="AD65" i="275" s="1"/>
  <c r="AD82" i="275" l="1"/>
  <c r="AD92" i="275"/>
  <c r="AD73" i="275"/>
  <c r="AD75" i="275" s="1"/>
  <c r="AD63" i="275"/>
  <c r="AE61" i="275"/>
  <c r="AE65" i="275" s="1"/>
  <c r="AE92" i="275" l="1"/>
  <c r="AE82" i="275"/>
  <c r="AE73" i="275"/>
  <c r="AE75" i="275" s="1"/>
  <c r="AE63" i="275"/>
  <c r="AF61" i="275"/>
  <c r="AF65" i="275" s="1"/>
  <c r="AF82" i="275" l="1"/>
  <c r="AF92" i="275"/>
  <c r="AF73" i="275"/>
  <c r="AF75" i="275" s="1"/>
  <c r="AF63" i="275"/>
  <c r="AG61" i="275"/>
  <c r="AG65" i="275" s="1"/>
  <c r="AG92" i="275" l="1"/>
  <c r="AG82" i="275"/>
  <c r="AG73" i="275"/>
  <c r="AG75" i="275" s="1"/>
  <c r="AG63" i="275"/>
  <c r="AH61" i="275"/>
  <c r="AH65" i="275" s="1"/>
  <c r="AH82" i="275" l="1"/>
  <c r="AH92" i="275"/>
  <c r="AH73" i="275"/>
  <c r="AH75" i="275" s="1"/>
  <c r="AH63" i="275"/>
  <c r="AI61" i="275"/>
  <c r="AI65" i="275" s="1"/>
  <c r="AI92" i="275" l="1"/>
  <c r="AI82" i="275"/>
  <c r="AI73" i="275"/>
  <c r="AI75" i="275" s="1"/>
  <c r="AI63" i="275"/>
  <c r="AJ61" i="275"/>
  <c r="AJ65" i="275" s="1"/>
  <c r="AJ82" i="275" l="1"/>
  <c r="AJ92" i="275"/>
  <c r="AJ73" i="275"/>
  <c r="AJ75" i="275" s="1"/>
  <c r="AJ63" i="275"/>
  <c r="AK61" i="275"/>
  <c r="AK65" i="275" s="1"/>
  <c r="AK92" i="275" l="1"/>
  <c r="AK82" i="275"/>
  <c r="AK73" i="275"/>
  <c r="AK75" i="275" s="1"/>
  <c r="AK63" i="275"/>
  <c r="AL61" i="275"/>
  <c r="AL65" i="275" s="1"/>
  <c r="AL82" i="275" l="1"/>
  <c r="AL92" i="275"/>
  <c r="AL73" i="275"/>
  <c r="AL75" i="275" s="1"/>
  <c r="AL63" i="275"/>
  <c r="AM61" i="275"/>
  <c r="AM65" i="275" s="1"/>
  <c r="AM92" i="275" l="1"/>
  <c r="AM82" i="275"/>
  <c r="AM73" i="275"/>
  <c r="AM75" i="275" s="1"/>
  <c r="AM63" i="275"/>
  <c r="AN61" i="275"/>
  <c r="AN65" i="275" s="1"/>
  <c r="AN82" i="275" l="1"/>
  <c r="AN92" i="275"/>
  <c r="AN73" i="275"/>
  <c r="AN75" i="275" s="1"/>
  <c r="AN63" i="275"/>
  <c r="AO61" i="275"/>
  <c r="AO65" i="275" s="1"/>
  <c r="AO92" i="275" l="1"/>
  <c r="AO82" i="275"/>
  <c r="AO73" i="275"/>
  <c r="AO75" i="275" s="1"/>
  <c r="AO63" i="275"/>
  <c r="AP61" i="275"/>
  <c r="AP65" i="275" s="1"/>
  <c r="AP82" i="275" l="1"/>
  <c r="AP92" i="275"/>
  <c r="AP73" i="275"/>
  <c r="AP75" i="275" s="1"/>
  <c r="AP63" i="275"/>
  <c r="AQ61" i="275"/>
  <c r="AQ65" i="275" s="1"/>
  <c r="AQ92" i="275" l="1"/>
  <c r="AQ82" i="275"/>
  <c r="AQ73" i="275"/>
  <c r="AQ75" i="275" s="1"/>
  <c r="AQ63" i="275"/>
  <c r="AR61" i="275"/>
  <c r="AR65" i="275" s="1"/>
  <c r="AR82" i="275" l="1"/>
  <c r="AR92" i="275"/>
  <c r="AR73" i="275"/>
  <c r="AR75" i="275" s="1"/>
  <c r="AR63" i="275"/>
  <c r="AS61" i="275"/>
  <c r="AS65" i="275" s="1"/>
  <c r="AS92" i="275" l="1"/>
  <c r="AS82" i="275"/>
  <c r="AS73" i="275"/>
  <c r="AS75" i="275" s="1"/>
  <c r="AS63" i="275"/>
  <c r="AT61" i="275"/>
  <c r="AT65" i="275" s="1"/>
  <c r="AT82" i="275" l="1"/>
  <c r="AT92" i="275"/>
  <c r="AT73" i="275"/>
  <c r="AT75" i="275" s="1"/>
  <c r="AT63" i="275"/>
  <c r="AU61" i="275"/>
  <c r="AU65" i="275" s="1"/>
  <c r="AU92" i="275" l="1"/>
  <c r="AU82" i="275"/>
  <c r="AU73" i="275"/>
  <c r="AU75" i="275" s="1"/>
  <c r="AU63" i="275"/>
  <c r="AV61" i="275"/>
  <c r="AV65" i="275" s="1"/>
  <c r="AV82" i="275" l="1"/>
  <c r="AV92" i="275"/>
  <c r="AV73" i="275"/>
  <c r="AV75" i="275" s="1"/>
  <c r="AV63" i="275"/>
  <c r="AW61" i="275"/>
  <c r="AW65" i="275" s="1"/>
  <c r="AW92" i="275" l="1"/>
  <c r="AW82" i="275"/>
  <c r="AW73" i="275"/>
  <c r="AW75" i="275" s="1"/>
  <c r="AW63" i="275"/>
  <c r="AX61" i="275"/>
  <c r="AX65" i="275" s="1"/>
  <c r="AX82" i="275" l="1"/>
  <c r="AX92" i="275"/>
  <c r="AX73" i="275"/>
  <c r="AX75" i="275" s="1"/>
  <c r="AX63" i="275"/>
  <c r="AY61" i="275"/>
  <c r="AY65" i="275" s="1"/>
  <c r="AY92" i="275" l="1"/>
  <c r="AY82" i="275"/>
  <c r="AY73" i="275"/>
  <c r="AY75" i="275" s="1"/>
  <c r="AY63" i="275"/>
  <c r="AZ61" i="275"/>
  <c r="AZ65" i="275" s="1"/>
  <c r="AZ82" i="275" l="1"/>
  <c r="AZ92" i="275"/>
  <c r="AZ73" i="275"/>
  <c r="AZ75" i="275" s="1"/>
  <c r="AZ63" i="275"/>
  <c r="BA61" i="275"/>
  <c r="BA65" i="275" s="1"/>
  <c r="BA92" i="275" l="1"/>
  <c r="BA82" i="275"/>
  <c r="BA73" i="275"/>
  <c r="BA75" i="275" s="1"/>
  <c r="BA63" i="275"/>
  <c r="BB61" i="275"/>
  <c r="BB65" i="275" s="1"/>
  <c r="BB82" i="275" l="1"/>
  <c r="BB92" i="275"/>
  <c r="BB73" i="275"/>
  <c r="BB75" i="275" s="1"/>
  <c r="BB63" i="275"/>
  <c r="BC61" i="275"/>
  <c r="BC65" i="275" s="1"/>
  <c r="BC92" i="275" l="1"/>
  <c r="BC82" i="275"/>
  <c r="BC73" i="275"/>
  <c r="BC75" i="275" s="1"/>
  <c r="BC63" i="275"/>
  <c r="BD61" i="275"/>
  <c r="BD65" i="275" s="1"/>
  <c r="BD82" i="275" l="1"/>
  <c r="BD92" i="275"/>
  <c r="BD73" i="275"/>
  <c r="BD75" i="275" s="1"/>
  <c r="BD63" i="275"/>
  <c r="BE61" i="275"/>
  <c r="BE65" i="275" s="1"/>
  <c r="BE92" i="275" l="1"/>
  <c r="BE82" i="275"/>
  <c r="BE73" i="275"/>
  <c r="BE75" i="275" s="1"/>
  <c r="BE63" i="275"/>
  <c r="BF61" i="275"/>
  <c r="BF65" i="275" s="1"/>
  <c r="BF82" i="275" l="1"/>
  <c r="BF92" i="275"/>
  <c r="BF73" i="275"/>
  <c r="BF75" i="275" s="1"/>
  <c r="BF63" i="275"/>
  <c r="BG61" i="275"/>
  <c r="BG65" i="275" s="1"/>
  <c r="BH61" i="275" l="1"/>
  <c r="BH65" i="275" s="1"/>
  <c r="BH73" i="275"/>
  <c r="BH75" i="275" s="1"/>
  <c r="BH63" i="275"/>
  <c r="BG92" i="275"/>
  <c r="BG82" i="275"/>
  <c r="BG73" i="275"/>
  <c r="BG75" i="275" s="1"/>
  <c r="BG63" i="275"/>
  <c r="BH82" i="275" l="1"/>
  <c r="BH92" i="275"/>
  <c r="BI61" i="275"/>
  <c r="BI65" i="275" s="1"/>
  <c r="BI92" i="275" l="1"/>
  <c r="BI63" i="275"/>
  <c r="BI73" i="275"/>
  <c r="BI75" i="275" s="1"/>
  <c r="BJ61" i="275"/>
  <c r="BJ65" i="275" s="1"/>
  <c r="BI82" i="275"/>
  <c r="BJ92" i="275" l="1"/>
  <c r="BJ73" i="275"/>
  <c r="BJ75" i="275" s="1"/>
  <c r="BK61" i="275"/>
  <c r="BK65" i="275" s="1"/>
  <c r="BJ82" i="275"/>
  <c r="BJ63" i="275"/>
  <c r="BK82" i="275"/>
  <c r="BK73" i="275"/>
  <c r="BK75" i="275" s="1"/>
  <c r="BL61" i="275" l="1"/>
  <c r="BL65" i="275" s="1"/>
  <c r="BK92" i="275"/>
  <c r="BK63" i="275"/>
  <c r="BL92" i="275"/>
  <c r="BL82" i="275"/>
  <c r="BL73" i="275"/>
  <c r="BL75" i="275" s="1"/>
  <c r="BL63" i="275"/>
  <c r="BM61" i="275"/>
  <c r="BM65" i="275" s="1"/>
  <c r="BM92" i="275" l="1"/>
  <c r="BM82" i="275"/>
  <c r="BM73" i="275"/>
  <c r="BM75" i="275" s="1"/>
  <c r="BM63" i="275"/>
  <c r="BN61" i="275"/>
  <c r="BN65" i="275" l="1"/>
  <c r="BN63" i="275"/>
  <c r="BN73" i="275"/>
  <c r="BN75" i="275" s="1"/>
  <c r="BN92" i="275"/>
  <c r="BN82" i="275"/>
  <c r="D20" i="275" l="1"/>
  <c r="D19" i="275"/>
  <c r="B18" i="137"/>
  <c r="B11" i="137"/>
  <c r="C21" i="137" l="1"/>
  <c r="D21" i="137"/>
  <c r="E21" i="137"/>
  <c r="F21" i="137"/>
  <c r="G21" i="137"/>
  <c r="H21" i="137"/>
  <c r="I21" i="137"/>
  <c r="J21" i="137"/>
  <c r="K21" i="137"/>
  <c r="L21" i="137"/>
  <c r="M21" i="137"/>
  <c r="N21" i="137"/>
  <c r="O21" i="137"/>
  <c r="P21" i="137"/>
  <c r="Q21" i="137"/>
  <c r="R21" i="137"/>
  <c r="S21" i="137"/>
  <c r="T21" i="137"/>
  <c r="U21" i="137"/>
  <c r="V21" i="137"/>
  <c r="W21" i="137"/>
  <c r="X21" i="137"/>
  <c r="Y21" i="137"/>
  <c r="C22" i="137"/>
  <c r="C23" i="137"/>
  <c r="D23" i="137"/>
  <c r="D22" i="137"/>
  <c r="E22" i="137"/>
  <c r="E23" i="137"/>
  <c r="F23" i="137"/>
  <c r="F22" i="137"/>
  <c r="G22" i="137"/>
  <c r="G23" i="137"/>
  <c r="H23" i="137"/>
  <c r="H22" i="137"/>
  <c r="I22" i="137"/>
  <c r="I23" i="137"/>
  <c r="J23" i="137"/>
  <c r="J22" i="137"/>
  <c r="K22" i="137"/>
  <c r="K23" i="137"/>
  <c r="L23" i="137"/>
  <c r="L22" i="137"/>
  <c r="M22" i="137"/>
  <c r="M23" i="137"/>
  <c r="N23" i="137"/>
  <c r="N22" i="137"/>
  <c r="O22" i="137"/>
  <c r="O23" i="137"/>
  <c r="P23" i="137"/>
  <c r="P22" i="137"/>
  <c r="Q22" i="137"/>
  <c r="Q23" i="137"/>
  <c r="R23" i="137"/>
  <c r="R22" i="137"/>
  <c r="S22" i="137"/>
  <c r="S23" i="137"/>
  <c r="T23" i="137"/>
  <c r="T22" i="137"/>
  <c r="U22" i="137"/>
  <c r="U23" i="137"/>
  <c r="V23" i="137"/>
  <c r="V22" i="137"/>
  <c r="W22" i="137"/>
  <c r="W23" i="137"/>
  <c r="X23" i="137"/>
  <c r="X22" i="137"/>
  <c r="Y22" i="137"/>
  <c r="Y23" i="137"/>
  <c r="C15" i="137" l="1"/>
  <c r="D15" i="137" l="1"/>
  <c r="C14" i="137"/>
  <c r="C16" i="137"/>
  <c r="D14" i="137" l="1"/>
  <c r="E15" i="137"/>
  <c r="D16" i="137"/>
  <c r="E99" i="282" l="1"/>
  <c r="E16" i="137"/>
  <c r="F15" i="137"/>
  <c r="E14" i="137"/>
  <c r="F99" i="282" l="1"/>
  <c r="E100" i="282"/>
  <c r="E54" i="282" s="1"/>
  <c r="F14" i="137"/>
  <c r="G15" i="137"/>
  <c r="D4" i="123"/>
  <c r="E74" i="275" s="1"/>
  <c r="F16" i="137"/>
  <c r="F100" i="282" l="1"/>
  <c r="D21" i="123"/>
  <c r="E77" i="282" s="1"/>
  <c r="G99" i="282"/>
  <c r="G16" i="137"/>
  <c r="H15" i="137"/>
  <c r="G14" i="137"/>
  <c r="F54" i="282" l="1"/>
  <c r="H99" i="282"/>
  <c r="H100" i="282" s="1"/>
  <c r="H54" i="282" s="1"/>
  <c r="G100" i="282"/>
  <c r="H14" i="137"/>
  <c r="I15" i="137"/>
  <c r="H16" i="137"/>
  <c r="I99" i="282" l="1"/>
  <c r="G54" i="282"/>
  <c r="I16" i="137"/>
  <c r="J15" i="137"/>
  <c r="I14" i="137"/>
  <c r="J99" i="282" l="1"/>
  <c r="I100" i="282"/>
  <c r="J14" i="137"/>
  <c r="K15" i="137"/>
  <c r="J16" i="137"/>
  <c r="J100" i="282" l="1"/>
  <c r="J54" i="282" s="1"/>
  <c r="K99" i="282"/>
  <c r="I54" i="282"/>
  <c r="K16" i="137"/>
  <c r="I15" i="123"/>
  <c r="L15" i="137"/>
  <c r="K14" i="137"/>
  <c r="L99" i="282" l="1"/>
  <c r="L100" i="282" s="1"/>
  <c r="L54" i="282" s="1"/>
  <c r="K100" i="282"/>
  <c r="L14" i="137"/>
  <c r="M15" i="137"/>
  <c r="J15" i="123"/>
  <c r="L16" i="137"/>
  <c r="M99" i="282" l="1"/>
  <c r="K54" i="282"/>
  <c r="M16" i="137"/>
  <c r="K15" i="123"/>
  <c r="N15" i="137"/>
  <c r="M14" i="137"/>
  <c r="N99" i="282" l="1"/>
  <c r="N100" i="282" s="1"/>
  <c r="N54" i="282" s="1"/>
  <c r="M100" i="282"/>
  <c r="N14" i="137"/>
  <c r="O15" i="137"/>
  <c r="L15" i="123"/>
  <c r="N16" i="137"/>
  <c r="O99" i="282" l="1"/>
  <c r="O100" i="282" s="1"/>
  <c r="O54" i="282" s="1"/>
  <c r="M54" i="282"/>
  <c r="O16" i="137"/>
  <c r="M15" i="123"/>
  <c r="P15" i="137"/>
  <c r="O14" i="137"/>
  <c r="P99" i="282" l="1"/>
  <c r="P100" i="282" s="1"/>
  <c r="P54" i="282" s="1"/>
  <c r="P14" i="137"/>
  <c r="Q15" i="137"/>
  <c r="N15" i="123"/>
  <c r="P16" i="137"/>
  <c r="Q99" i="282" l="1"/>
  <c r="Q100" i="282" s="1"/>
  <c r="Q54" i="282" s="1"/>
  <c r="Q16" i="137"/>
  <c r="O15" i="123"/>
  <c r="R15" i="137"/>
  <c r="Q14" i="137"/>
  <c r="R99" i="282" l="1"/>
  <c r="R100" i="282" s="1"/>
  <c r="R54" i="282" s="1"/>
  <c r="R14" i="137"/>
  <c r="S15" i="137"/>
  <c r="P15" i="123"/>
  <c r="R16" i="137"/>
  <c r="S99" i="282" l="1"/>
  <c r="S100" i="282" s="1"/>
  <c r="S54" i="282" s="1"/>
  <c r="S16" i="137"/>
  <c r="Q15" i="123"/>
  <c r="T15" i="137"/>
  <c r="S14" i="137"/>
  <c r="T99" i="282" l="1"/>
  <c r="T100" i="282" s="1"/>
  <c r="T54" i="282" s="1"/>
  <c r="T14" i="137"/>
  <c r="U15" i="137"/>
  <c r="R15" i="123"/>
  <c r="T16" i="137"/>
  <c r="U99" i="282" l="1"/>
  <c r="U100" i="282" s="1"/>
  <c r="U54" i="282" s="1"/>
  <c r="U16" i="137"/>
  <c r="S15" i="123"/>
  <c r="V15" i="137"/>
  <c r="U14" i="137"/>
  <c r="V99" i="282" l="1"/>
  <c r="V100" i="282" s="1"/>
  <c r="V54" i="282" s="1"/>
  <c r="V14" i="137"/>
  <c r="W15" i="137"/>
  <c r="T15" i="123"/>
  <c r="V16" i="137"/>
  <c r="W99" i="282" l="1"/>
  <c r="W100" i="282" s="1"/>
  <c r="W54" i="282" s="1"/>
  <c r="W16" i="137"/>
  <c r="U15" i="123"/>
  <c r="X15" i="137"/>
  <c r="Z8" i="137"/>
  <c r="Z22" i="137" s="1"/>
  <c r="W14" i="137"/>
  <c r="X99" i="282" l="1"/>
  <c r="X100" i="282" s="1"/>
  <c r="X54" i="282" s="1"/>
  <c r="W15" i="123"/>
  <c r="Z15" i="137"/>
  <c r="AA8" i="137"/>
  <c r="AA22" i="137" s="1"/>
  <c r="X14" i="137"/>
  <c r="Z7" i="137"/>
  <c r="Z21" i="137" s="1"/>
  <c r="Y15" i="137"/>
  <c r="V15" i="123"/>
  <c r="X16" i="137"/>
  <c r="Z9" i="137"/>
  <c r="Z23" i="137" s="1"/>
  <c r="Y99" i="282" l="1"/>
  <c r="Y100" i="282" s="1"/>
  <c r="Y54" i="282" s="1"/>
  <c r="AA7" i="137"/>
  <c r="AA21" i="137" s="1"/>
  <c r="Z14" i="137"/>
  <c r="AA9" i="137"/>
  <c r="AA23" i="137" s="1"/>
  <c r="Z16" i="137"/>
  <c r="AB8" i="137"/>
  <c r="AB22" i="137" s="1"/>
  <c r="X15" i="123"/>
  <c r="AA15" i="137"/>
  <c r="Y14" i="137"/>
  <c r="Y16" i="137"/>
  <c r="AA99" i="282" l="1"/>
  <c r="AA100" i="282" s="1"/>
  <c r="AA54" i="282" s="1"/>
  <c r="Z99" i="282"/>
  <c r="Z100" i="282" s="1"/>
  <c r="Z54" i="282" s="1"/>
  <c r="AC8" i="137"/>
  <c r="AC22" i="137" s="1"/>
  <c r="Y15" i="123"/>
  <c r="AB15" i="137"/>
  <c r="AB7" i="137"/>
  <c r="AB21" i="137" s="1"/>
  <c r="AA14" i="137"/>
  <c r="AB9" i="137"/>
  <c r="AB23" i="137" s="1"/>
  <c r="AA16" i="137"/>
  <c r="AB99" i="282" l="1"/>
  <c r="AB100" i="282" s="1"/>
  <c r="AB54" i="282" s="1"/>
  <c r="AC9" i="137"/>
  <c r="AC23" i="137" s="1"/>
  <c r="AB16" i="137"/>
  <c r="AD8" i="137"/>
  <c r="AD22" i="137" s="1"/>
  <c r="Z15" i="123"/>
  <c r="AC15" i="137"/>
  <c r="AC7" i="137"/>
  <c r="AC21" i="137" s="1"/>
  <c r="AB14" i="137"/>
  <c r="S4" i="123"/>
  <c r="Q4" i="123"/>
  <c r="O4" i="123"/>
  <c r="M4" i="123"/>
  <c r="K4" i="123"/>
  <c r="I4" i="123"/>
  <c r="G4" i="123"/>
  <c r="E4" i="123"/>
  <c r="R4" i="123"/>
  <c r="L4" i="123"/>
  <c r="J4" i="123"/>
  <c r="AC99" i="282" l="1"/>
  <c r="AC100" i="282" s="1"/>
  <c r="AC54" i="282" s="1"/>
  <c r="F4" i="123"/>
  <c r="N4" i="123"/>
  <c r="H4" i="123"/>
  <c r="P4" i="123"/>
  <c r="AD7" i="137"/>
  <c r="AD21" i="137" s="1"/>
  <c r="AC14" i="137"/>
  <c r="AD9" i="137"/>
  <c r="AD23" i="137" s="1"/>
  <c r="AC16" i="137"/>
  <c r="AE8" i="137"/>
  <c r="AE22" i="137" s="1"/>
  <c r="AA15" i="123"/>
  <c r="AD15" i="137"/>
  <c r="T4" i="123"/>
  <c r="AD99" i="282" l="1"/>
  <c r="AD100" i="282" s="1"/>
  <c r="AD54" i="282" s="1"/>
  <c r="AF8" i="137"/>
  <c r="AF22" i="137" s="1"/>
  <c r="AB15" i="123"/>
  <c r="AE15" i="137"/>
  <c r="AE7" i="137"/>
  <c r="AE21" i="137" s="1"/>
  <c r="AD14" i="137"/>
  <c r="AE9" i="137"/>
  <c r="AE23" i="137" s="1"/>
  <c r="AD16" i="137"/>
  <c r="U4" i="123"/>
  <c r="AE99" i="282" l="1"/>
  <c r="AE100" i="282" s="1"/>
  <c r="AE54" i="282" s="1"/>
  <c r="AF9" i="137"/>
  <c r="AF23" i="137" s="1"/>
  <c r="AE16" i="137"/>
  <c r="AG8" i="137"/>
  <c r="AG22" i="137" s="1"/>
  <c r="AC15" i="123"/>
  <c r="AF15" i="137"/>
  <c r="AF7" i="137"/>
  <c r="AF21" i="137" s="1"/>
  <c r="AE14" i="137"/>
  <c r="V4" i="123"/>
  <c r="AF99" i="282" l="1"/>
  <c r="AF100" i="282" s="1"/>
  <c r="AF54" i="282" s="1"/>
  <c r="AG9" i="137"/>
  <c r="AG23" i="137" s="1"/>
  <c r="AF16" i="137"/>
  <c r="AG7" i="137"/>
  <c r="AG21" i="137" s="1"/>
  <c r="AF14" i="137"/>
  <c r="AH8" i="137"/>
  <c r="AH22" i="137" s="1"/>
  <c r="AD15" i="123"/>
  <c r="AG15" i="137"/>
  <c r="W4" i="123"/>
  <c r="AG99" i="282" l="1"/>
  <c r="AG100" i="282" s="1"/>
  <c r="AG54" i="282" s="1"/>
  <c r="AI8" i="137"/>
  <c r="AI22" i="137" s="1"/>
  <c r="AE15" i="123"/>
  <c r="AH15" i="137"/>
  <c r="AH9" i="137"/>
  <c r="AH23" i="137" s="1"/>
  <c r="AG16" i="137"/>
  <c r="AH7" i="137"/>
  <c r="AH21" i="137" s="1"/>
  <c r="AG14" i="137"/>
  <c r="AH99" i="282" l="1"/>
  <c r="AH100" i="282" s="1"/>
  <c r="AH54" i="282" s="1"/>
  <c r="X4" i="123"/>
  <c r="AI7" i="137"/>
  <c r="AI21" i="137" s="1"/>
  <c r="AH14" i="137"/>
  <c r="AJ8" i="137"/>
  <c r="AJ22" i="137" s="1"/>
  <c r="AF15" i="123"/>
  <c r="AI15" i="137"/>
  <c r="AI9" i="137"/>
  <c r="AI23" i="137" s="1"/>
  <c r="AH16" i="137"/>
  <c r="AI99" i="282" l="1"/>
  <c r="AI100" i="282" s="1"/>
  <c r="AI54" i="282" s="1"/>
  <c r="Y4" i="123"/>
  <c r="AJ9" i="137"/>
  <c r="AJ23" i="137" s="1"/>
  <c r="AI16" i="137"/>
  <c r="AJ7" i="137"/>
  <c r="AJ21" i="137" s="1"/>
  <c r="AI14" i="137"/>
  <c r="AK8" i="137"/>
  <c r="AK22" i="137" s="1"/>
  <c r="AG15" i="123"/>
  <c r="AJ15" i="137"/>
  <c r="Z4" i="123"/>
  <c r="AJ99" i="282" l="1"/>
  <c r="AJ100" i="282" s="1"/>
  <c r="AJ54" i="282" s="1"/>
  <c r="AK9" i="137"/>
  <c r="AK23" i="137" s="1"/>
  <c r="AJ16" i="137"/>
  <c r="AL8" i="137"/>
  <c r="AL22" i="137" s="1"/>
  <c r="AK15" i="137"/>
  <c r="AK7" i="137"/>
  <c r="AK21" i="137" s="1"/>
  <c r="AJ14" i="137"/>
  <c r="AK99" i="282" l="1"/>
  <c r="AK100" i="282" s="1"/>
  <c r="AK54" i="282" s="1"/>
  <c r="AH15" i="123"/>
  <c r="E96" i="275"/>
  <c r="AA4" i="123"/>
  <c r="AL7" i="137"/>
  <c r="AL21" i="137" s="1"/>
  <c r="AK14" i="137"/>
  <c r="AL9" i="137"/>
  <c r="AL23" i="137" s="1"/>
  <c r="AK16" i="137"/>
  <c r="AM8" i="137"/>
  <c r="AM22" i="137" s="1"/>
  <c r="AL15" i="137"/>
  <c r="AB4" i="123"/>
  <c r="E97" i="275" l="1"/>
  <c r="E54" i="275" s="1"/>
  <c r="AL99" i="282"/>
  <c r="AL100" i="282" s="1"/>
  <c r="AL54" i="282" s="1"/>
  <c r="AI15" i="123"/>
  <c r="D34" i="123"/>
  <c r="D22" i="123" s="1"/>
  <c r="D3" i="123" s="1"/>
  <c r="E74" i="282" s="1"/>
  <c r="F96" i="275"/>
  <c r="F97" i="275" s="1"/>
  <c r="F54" i="275" s="1"/>
  <c r="E21" i="123"/>
  <c r="F77" i="282" s="1"/>
  <c r="AM7" i="137"/>
  <c r="AM21" i="137" s="1"/>
  <c r="AL14" i="137"/>
  <c r="AN8" i="137"/>
  <c r="AN22" i="137" s="1"/>
  <c r="AM15" i="137"/>
  <c r="AM9" i="137"/>
  <c r="AM23" i="137" s="1"/>
  <c r="AL16" i="137"/>
  <c r="AC4" i="123"/>
  <c r="E78" i="282" l="1"/>
  <c r="E79" i="282" s="1"/>
  <c r="E76" i="275"/>
  <c r="AM99" i="282"/>
  <c r="AM100" i="282" s="1"/>
  <c r="AM54" i="282" s="1"/>
  <c r="AJ15" i="123"/>
  <c r="E22" i="123"/>
  <c r="E3" i="123" s="1"/>
  <c r="F21" i="123"/>
  <c r="AN9" i="137"/>
  <c r="AN23" i="137" s="1"/>
  <c r="AM16" i="137"/>
  <c r="AN7" i="137"/>
  <c r="AN21" i="137" s="1"/>
  <c r="AM14" i="137"/>
  <c r="AO8" i="137"/>
  <c r="AO22" i="137" s="1"/>
  <c r="AN15" i="137"/>
  <c r="E53" i="282" l="1"/>
  <c r="F74" i="275"/>
  <c r="F76" i="275" s="1"/>
  <c r="F74" i="282"/>
  <c r="E53" i="275"/>
  <c r="AN99" i="282"/>
  <c r="AN100" i="282" s="1"/>
  <c r="AN54" i="282" s="1"/>
  <c r="AK15" i="123"/>
  <c r="F22" i="123"/>
  <c r="F3" i="123" s="1"/>
  <c r="G77" i="282"/>
  <c r="G21" i="123"/>
  <c r="AD4" i="123"/>
  <c r="AO9" i="137"/>
  <c r="AO23" i="137" s="1"/>
  <c r="AN16" i="137"/>
  <c r="AP8" i="137"/>
  <c r="AP22" i="137" s="1"/>
  <c r="AO15" i="137"/>
  <c r="AO7" i="137"/>
  <c r="AO21" i="137" s="1"/>
  <c r="AN14" i="137"/>
  <c r="AE4" i="123"/>
  <c r="E56" i="282" l="1"/>
  <c r="E58" i="282" s="1"/>
  <c r="E56" i="275"/>
  <c r="E58" i="275" s="1"/>
  <c r="G74" i="275"/>
  <c r="G76" i="275" s="1"/>
  <c r="G53" i="275" s="1"/>
  <c r="G74" i="282"/>
  <c r="F78" i="282"/>
  <c r="F79" i="282" s="1"/>
  <c r="G96" i="275"/>
  <c r="G97" i="275" s="1"/>
  <c r="G54" i="275" s="1"/>
  <c r="AO99" i="282"/>
  <c r="AO100" i="282" s="1"/>
  <c r="AO54" i="282" s="1"/>
  <c r="AL15" i="123"/>
  <c r="G22" i="123"/>
  <c r="G3" i="123" s="1"/>
  <c r="H77" i="282"/>
  <c r="H21" i="123"/>
  <c r="AP7" i="137"/>
  <c r="AP21" i="137" s="1"/>
  <c r="AO14" i="137"/>
  <c r="AP9" i="137"/>
  <c r="AP23" i="137" s="1"/>
  <c r="AO16" i="137"/>
  <c r="AQ8" i="137"/>
  <c r="AQ22" i="137" s="1"/>
  <c r="AM15" i="123"/>
  <c r="AP15" i="137"/>
  <c r="AF4" i="123"/>
  <c r="F53" i="282" l="1"/>
  <c r="G78" i="282"/>
  <c r="G79" i="282" s="1"/>
  <c r="G53" i="282" s="1"/>
  <c r="G56" i="282" s="1"/>
  <c r="G58" i="282" s="1"/>
  <c r="H74" i="275"/>
  <c r="H76" i="275" s="1"/>
  <c r="H74" i="282"/>
  <c r="H78" i="282" s="1"/>
  <c r="H79" i="282" s="1"/>
  <c r="H53" i="282" s="1"/>
  <c r="H56" i="282" s="1"/>
  <c r="H58" i="282" s="1"/>
  <c r="H96" i="275"/>
  <c r="H97" i="275" s="1"/>
  <c r="H54" i="275" s="1"/>
  <c r="AP99" i="282"/>
  <c r="AP100" i="282" s="1"/>
  <c r="AP54" i="282" s="1"/>
  <c r="H22" i="123"/>
  <c r="H3" i="123" s="1"/>
  <c r="I77" i="282"/>
  <c r="I21" i="123"/>
  <c r="J21" i="123"/>
  <c r="AR8" i="137"/>
  <c r="AR22" i="137" s="1"/>
  <c r="AQ15" i="137"/>
  <c r="AQ7" i="137"/>
  <c r="AQ21" i="137" s="1"/>
  <c r="AP14" i="137"/>
  <c r="AQ9" i="137"/>
  <c r="AQ23" i="137" s="1"/>
  <c r="AP16" i="137"/>
  <c r="AG4" i="123"/>
  <c r="F56" i="282" l="1"/>
  <c r="F58" i="282" s="1"/>
  <c r="I74" i="275"/>
  <c r="I76" i="275" s="1"/>
  <c r="I74" i="282"/>
  <c r="I96" i="275"/>
  <c r="I97" i="275" s="1"/>
  <c r="I54" i="275" s="1"/>
  <c r="AQ99" i="282"/>
  <c r="AQ100" i="282" s="1"/>
  <c r="AQ54" i="282" s="1"/>
  <c r="AN15" i="123"/>
  <c r="I22" i="123"/>
  <c r="I3" i="123" s="1"/>
  <c r="J77" i="282"/>
  <c r="J22" i="123"/>
  <c r="J3" i="123" s="1"/>
  <c r="K77" i="282"/>
  <c r="K21" i="123"/>
  <c r="AS8" i="137"/>
  <c r="AS22" i="137" s="1"/>
  <c r="AR15" i="137"/>
  <c r="AR9" i="137"/>
  <c r="AR23" i="137" s="1"/>
  <c r="AQ16" i="137"/>
  <c r="AR7" i="137"/>
  <c r="AR21" i="137" s="1"/>
  <c r="AQ14" i="137"/>
  <c r="AH4" i="123"/>
  <c r="J74" i="275" l="1"/>
  <c r="J96" i="275" s="1"/>
  <c r="J97" i="275" s="1"/>
  <c r="J54" i="275" s="1"/>
  <c r="J74" i="282"/>
  <c r="J78" i="282" s="1"/>
  <c r="J79" i="282" s="1"/>
  <c r="J53" i="282" s="1"/>
  <c r="I78" i="282"/>
  <c r="I79" i="282" s="1"/>
  <c r="I53" i="282" s="1"/>
  <c r="I56" i="282" s="1"/>
  <c r="I58" i="282" s="1"/>
  <c r="K74" i="275"/>
  <c r="K96" i="275" s="1"/>
  <c r="K97" i="275" s="1"/>
  <c r="K54" i="275" s="1"/>
  <c r="K74" i="282"/>
  <c r="K78" i="282" s="1"/>
  <c r="K79" i="282" s="1"/>
  <c r="K53" i="282" s="1"/>
  <c r="K56" i="282" s="1"/>
  <c r="K58" i="282" s="1"/>
  <c r="AR99" i="282"/>
  <c r="AR100" i="282" s="1"/>
  <c r="AR54" i="282" s="1"/>
  <c r="AO15" i="123"/>
  <c r="K22" i="123"/>
  <c r="K3" i="123" s="1"/>
  <c r="L77" i="282"/>
  <c r="F53" i="275"/>
  <c r="L21" i="123"/>
  <c r="M21" i="123"/>
  <c r="AS7" i="137"/>
  <c r="AS21" i="137" s="1"/>
  <c r="AR14" i="137"/>
  <c r="AT8" i="137"/>
  <c r="AT22" i="137" s="1"/>
  <c r="AS15" i="137"/>
  <c r="AS9" i="137"/>
  <c r="AS23" i="137" s="1"/>
  <c r="AR16" i="137"/>
  <c r="J56" i="282" l="1"/>
  <c r="J58" i="282" s="1"/>
  <c r="K76" i="275"/>
  <c r="L74" i="275"/>
  <c r="L96" i="275" s="1"/>
  <c r="L97" i="275" s="1"/>
  <c r="L54" i="275" s="1"/>
  <c r="BO54" i="275" s="1"/>
  <c r="L74" i="282"/>
  <c r="L78" i="282" s="1"/>
  <c r="L79" i="282" s="1"/>
  <c r="L53" i="282" s="1"/>
  <c r="L56" i="282" s="1"/>
  <c r="L58" i="282" s="1"/>
  <c r="J76" i="275"/>
  <c r="F56" i="275"/>
  <c r="F58" i="275" s="1"/>
  <c r="AS99" i="282"/>
  <c r="AS100" i="282" s="1"/>
  <c r="AS54" i="282" s="1"/>
  <c r="AP15" i="123"/>
  <c r="M22" i="123"/>
  <c r="M3" i="123" s="1"/>
  <c r="N77" i="282"/>
  <c r="L22" i="123"/>
  <c r="L3" i="123" s="1"/>
  <c r="M77" i="282"/>
  <c r="H53" i="275"/>
  <c r="H56" i="275" s="1"/>
  <c r="G56" i="275"/>
  <c r="AI4" i="123"/>
  <c r="AT9" i="137"/>
  <c r="AT23" i="137" s="1"/>
  <c r="AS16" i="137"/>
  <c r="AT7" i="137"/>
  <c r="AT21" i="137" s="1"/>
  <c r="AS14" i="137"/>
  <c r="AU8" i="137"/>
  <c r="AU22" i="137" s="1"/>
  <c r="AT15" i="137"/>
  <c r="AJ4" i="123"/>
  <c r="L76" i="275" l="1"/>
  <c r="M74" i="275"/>
  <c r="M96" i="275" s="1"/>
  <c r="M97" i="275" s="1"/>
  <c r="M54" i="275" s="1"/>
  <c r="M74" i="282"/>
  <c r="M78" i="282" s="1"/>
  <c r="M79" i="282" s="1"/>
  <c r="M53" i="282" s="1"/>
  <c r="M56" i="282" s="1"/>
  <c r="M58" i="282" s="1"/>
  <c r="N74" i="275"/>
  <c r="N96" i="275" s="1"/>
  <c r="N97" i="275" s="1"/>
  <c r="N74" i="282"/>
  <c r="N78" i="282" s="1"/>
  <c r="N79" i="282" s="1"/>
  <c r="N53" i="282" s="1"/>
  <c r="N56" i="282" s="1"/>
  <c r="N58" i="282" s="1"/>
  <c r="AT99" i="282"/>
  <c r="AT100" i="282" s="1"/>
  <c r="AT54" i="282" s="1"/>
  <c r="G58" i="275"/>
  <c r="H58" i="275"/>
  <c r="AQ15" i="123"/>
  <c r="N21" i="123"/>
  <c r="AV8" i="137"/>
  <c r="AV22" i="137" s="1"/>
  <c r="AU15" i="137"/>
  <c r="AU9" i="137"/>
  <c r="AU23" i="137" s="1"/>
  <c r="AT16" i="137"/>
  <c r="AU7" i="137"/>
  <c r="AU21" i="137" s="1"/>
  <c r="AT14" i="137"/>
  <c r="AK4" i="123"/>
  <c r="M76" i="275" l="1"/>
  <c r="N76" i="275"/>
  <c r="N54" i="275"/>
  <c r="AU99" i="282"/>
  <c r="AU100" i="282" s="1"/>
  <c r="AU54" i="282" s="1"/>
  <c r="AR15" i="123"/>
  <c r="N22" i="123"/>
  <c r="N3" i="123" s="1"/>
  <c r="O77" i="282"/>
  <c r="O21" i="123"/>
  <c r="AV7" i="137"/>
  <c r="AV21" i="137" s="1"/>
  <c r="AU14" i="137"/>
  <c r="AW8" i="137"/>
  <c r="AW22" i="137" s="1"/>
  <c r="AV15" i="137"/>
  <c r="AV9" i="137"/>
  <c r="AV23" i="137" s="1"/>
  <c r="AU16" i="137"/>
  <c r="O74" i="275" l="1"/>
  <c r="O96" i="275" s="1"/>
  <c r="O97" i="275" s="1"/>
  <c r="O54" i="275" s="1"/>
  <c r="O74" i="282"/>
  <c r="O78" i="282" s="1"/>
  <c r="O79" i="282" s="1"/>
  <c r="O53" i="282" s="1"/>
  <c r="O56" i="282" s="1"/>
  <c r="O58" i="282" s="1"/>
  <c r="AV99" i="282"/>
  <c r="AV100" i="282" s="1"/>
  <c r="AV54" i="282" s="1"/>
  <c r="AS15" i="123"/>
  <c r="O22" i="123"/>
  <c r="O3" i="123" s="1"/>
  <c r="P77" i="282"/>
  <c r="J53" i="275"/>
  <c r="J56" i="275" s="1"/>
  <c r="P21" i="123"/>
  <c r="Q21" i="123"/>
  <c r="AL4" i="123"/>
  <c r="AW9" i="137"/>
  <c r="AW23" i="137" s="1"/>
  <c r="AV16" i="137"/>
  <c r="AW7" i="137"/>
  <c r="AW21" i="137" s="1"/>
  <c r="AV14" i="137"/>
  <c r="AX8" i="137"/>
  <c r="AX22" i="137" s="1"/>
  <c r="AW15" i="137"/>
  <c r="AM4" i="123"/>
  <c r="P74" i="275" l="1"/>
  <c r="P76" i="275" s="1"/>
  <c r="P74" i="282"/>
  <c r="P78" i="282" s="1"/>
  <c r="P79" i="282" s="1"/>
  <c r="P53" i="282" s="1"/>
  <c r="P56" i="282" s="1"/>
  <c r="P58" i="282" s="1"/>
  <c r="O76" i="275"/>
  <c r="P96" i="275"/>
  <c r="P97" i="275" s="1"/>
  <c r="P54" i="275" s="1"/>
  <c r="AW99" i="282"/>
  <c r="AW100" i="282" s="1"/>
  <c r="AW54" i="282" s="1"/>
  <c r="J58" i="275"/>
  <c r="AT15" i="123"/>
  <c r="Q22" i="123"/>
  <c r="Q3" i="123" s="1"/>
  <c r="R77" i="282"/>
  <c r="P22" i="123"/>
  <c r="P3" i="123" s="1"/>
  <c r="Q77" i="282"/>
  <c r="I53" i="275"/>
  <c r="L53" i="275"/>
  <c r="L56" i="275" s="1"/>
  <c r="K53" i="275"/>
  <c r="K56" i="275" s="1"/>
  <c r="AX15" i="137"/>
  <c r="AY8" i="137"/>
  <c r="AY22" i="137" s="1"/>
  <c r="AX9" i="137"/>
  <c r="AX23" i="137" s="1"/>
  <c r="AW16" i="137"/>
  <c r="AX7" i="137"/>
  <c r="AX21" i="137" s="1"/>
  <c r="AW14" i="137"/>
  <c r="AN4" i="123"/>
  <c r="R74" i="275" l="1"/>
  <c r="R96" i="275" s="1"/>
  <c r="R97" i="275" s="1"/>
  <c r="R74" i="282"/>
  <c r="R78" i="282" s="1"/>
  <c r="R79" i="282" s="1"/>
  <c r="R53" i="282" s="1"/>
  <c r="R56" i="282" s="1"/>
  <c r="R58" i="282" s="1"/>
  <c r="Q74" i="275"/>
  <c r="Q76" i="275" s="1"/>
  <c r="Q74" i="282"/>
  <c r="Q78" i="282" s="1"/>
  <c r="Q79" i="282" s="1"/>
  <c r="Q53" i="282" s="1"/>
  <c r="Q56" i="282" s="1"/>
  <c r="Q58" i="282" s="1"/>
  <c r="Q96" i="275"/>
  <c r="Q97" i="275" s="1"/>
  <c r="Q54" i="275" s="1"/>
  <c r="R54" i="275"/>
  <c r="I56" i="275"/>
  <c r="AX99" i="282"/>
  <c r="AX100" i="282" s="1"/>
  <c r="AX54" i="282" s="1"/>
  <c r="L58" i="275"/>
  <c r="K58" i="275"/>
  <c r="AU15" i="123"/>
  <c r="R21" i="123"/>
  <c r="S21" i="123"/>
  <c r="AX14" i="137"/>
  <c r="AY7" i="137"/>
  <c r="AY21" i="137" s="1"/>
  <c r="AZ8" i="137"/>
  <c r="AZ22" i="137" s="1"/>
  <c r="AY15" i="137"/>
  <c r="AX16" i="137"/>
  <c r="AY9" i="137"/>
  <c r="AY23" i="137" s="1"/>
  <c r="AO4" i="123"/>
  <c r="R76" i="275" l="1"/>
  <c r="AY99" i="282"/>
  <c r="AY100" i="282" s="1"/>
  <c r="AY54" i="282" s="1"/>
  <c r="AV15" i="123"/>
  <c r="S22" i="123"/>
  <c r="S3" i="123" s="1"/>
  <c r="T77" i="282"/>
  <c r="R22" i="123"/>
  <c r="R3" i="123" s="1"/>
  <c r="S77" i="282"/>
  <c r="I58" i="275"/>
  <c r="N53" i="275"/>
  <c r="N56" i="275" s="1"/>
  <c r="AZ9" i="137"/>
  <c r="AZ23" i="137" s="1"/>
  <c r="AY16" i="137"/>
  <c r="AY14" i="137"/>
  <c r="AZ7" i="137"/>
  <c r="AZ21" i="137" s="1"/>
  <c r="BA8" i="137"/>
  <c r="BA22" i="137" s="1"/>
  <c r="AZ15" i="137"/>
  <c r="AP4" i="123"/>
  <c r="S74" i="275" l="1"/>
  <c r="S96" i="275" s="1"/>
  <c r="S97" i="275" s="1"/>
  <c r="S54" i="275" s="1"/>
  <c r="S74" i="282"/>
  <c r="S78" i="282" s="1"/>
  <c r="S79" i="282" s="1"/>
  <c r="S53" i="282" s="1"/>
  <c r="S56" i="282" s="1"/>
  <c r="S58" i="282" s="1"/>
  <c r="T74" i="275"/>
  <c r="T76" i="275" s="1"/>
  <c r="T74" i="282"/>
  <c r="T78" i="282" s="1"/>
  <c r="T79" i="282" s="1"/>
  <c r="T53" i="282" s="1"/>
  <c r="T56" i="282" s="1"/>
  <c r="T58" i="282" s="1"/>
  <c r="T96" i="275"/>
  <c r="T97" i="275" s="1"/>
  <c r="T54" i="275" s="1"/>
  <c r="AZ99" i="282"/>
  <c r="AZ100" i="282" s="1"/>
  <c r="AZ54" i="282" s="1"/>
  <c r="N58" i="275"/>
  <c r="AW15" i="123"/>
  <c r="M53" i="275"/>
  <c r="M56" i="275" s="1"/>
  <c r="T21" i="123"/>
  <c r="U21" i="123"/>
  <c r="BB8" i="137"/>
  <c r="BB22" i="137" s="1"/>
  <c r="BA15" i="137"/>
  <c r="BA9" i="137"/>
  <c r="BA23" i="137" s="1"/>
  <c r="AZ16" i="137"/>
  <c r="BA7" i="137"/>
  <c r="BA21" i="137" s="1"/>
  <c r="AZ14" i="137"/>
  <c r="AQ4" i="123"/>
  <c r="S76" i="275" l="1"/>
  <c r="BA99" i="282"/>
  <c r="BA100" i="282" s="1"/>
  <c r="BA54" i="282" s="1"/>
  <c r="AX15" i="123"/>
  <c r="U22" i="123"/>
  <c r="U3" i="123" s="1"/>
  <c r="V77" i="282"/>
  <c r="T22" i="123"/>
  <c r="T3" i="123" s="1"/>
  <c r="U77" i="282"/>
  <c r="P53" i="275"/>
  <c r="P56" i="275" s="1"/>
  <c r="BB7" i="137"/>
  <c r="BB21" i="137" s="1"/>
  <c r="BA14" i="137"/>
  <c r="BC8" i="137"/>
  <c r="BC22" i="137" s="1"/>
  <c r="BB15" i="137"/>
  <c r="BB9" i="137"/>
  <c r="BB23" i="137" s="1"/>
  <c r="BA16" i="137"/>
  <c r="AR4" i="123"/>
  <c r="U74" i="275" l="1"/>
  <c r="U96" i="275" s="1"/>
  <c r="U97" i="275" s="1"/>
  <c r="U54" i="275" s="1"/>
  <c r="U74" i="282"/>
  <c r="U78" i="282" s="1"/>
  <c r="U79" i="282" s="1"/>
  <c r="U53" i="282" s="1"/>
  <c r="U56" i="282" s="1"/>
  <c r="U58" i="282" s="1"/>
  <c r="V74" i="275"/>
  <c r="V76" i="275" s="1"/>
  <c r="V74" i="282"/>
  <c r="V78" i="282" s="1"/>
  <c r="V79" i="282" s="1"/>
  <c r="V53" i="282" s="1"/>
  <c r="V56" i="282" s="1"/>
  <c r="V58" i="282" s="1"/>
  <c r="V96" i="275"/>
  <c r="V97" i="275" s="1"/>
  <c r="V54" i="275" s="1"/>
  <c r="BB99" i="282"/>
  <c r="BB100" i="282" s="1"/>
  <c r="BB54" i="282" s="1"/>
  <c r="P58" i="275"/>
  <c r="AY15" i="123"/>
  <c r="O53" i="275"/>
  <c r="O56" i="275" s="1"/>
  <c r="M58" i="275"/>
  <c r="V21" i="123"/>
  <c r="BC7" i="137"/>
  <c r="BC21" i="137" s="1"/>
  <c r="BB14" i="137"/>
  <c r="BC9" i="137"/>
  <c r="BC23" i="137" s="1"/>
  <c r="BB16" i="137"/>
  <c r="BD8" i="137"/>
  <c r="BD22" i="137" s="1"/>
  <c r="BC15" i="137"/>
  <c r="U76" i="275" l="1"/>
  <c r="BC99" i="282"/>
  <c r="BC100" i="282" s="1"/>
  <c r="BC54" i="282" s="1"/>
  <c r="AZ15" i="123"/>
  <c r="V22" i="123"/>
  <c r="V3" i="123" s="1"/>
  <c r="W77" i="282"/>
  <c r="W21" i="123"/>
  <c r="AS4" i="123"/>
  <c r="BE8" i="137"/>
  <c r="BE22" i="137" s="1"/>
  <c r="BD15" i="137"/>
  <c r="BD7" i="137"/>
  <c r="BD21" i="137" s="1"/>
  <c r="BC14" i="137"/>
  <c r="BD9" i="137"/>
  <c r="BD23" i="137" s="1"/>
  <c r="BC16" i="137"/>
  <c r="AT4" i="123"/>
  <c r="W74" i="275" l="1"/>
  <c r="W96" i="275" s="1"/>
  <c r="W97" i="275" s="1"/>
  <c r="W54" i="275" s="1"/>
  <c r="W74" i="282"/>
  <c r="W78" i="282" s="1"/>
  <c r="W79" i="282" s="1"/>
  <c r="W53" i="282" s="1"/>
  <c r="W56" i="282" s="1"/>
  <c r="W58" i="282" s="1"/>
  <c r="BD99" i="282"/>
  <c r="BD100" i="282" s="1"/>
  <c r="BD54" i="282" s="1"/>
  <c r="BA15" i="123"/>
  <c r="W22" i="123"/>
  <c r="W3" i="123" s="1"/>
  <c r="X77" i="282"/>
  <c r="Q53" i="275"/>
  <c r="Q56" i="275" s="1"/>
  <c r="O58" i="275"/>
  <c r="R53" i="275"/>
  <c r="R56" i="275" s="1"/>
  <c r="X21" i="123"/>
  <c r="BE9" i="137"/>
  <c r="BE23" i="137" s="1"/>
  <c r="BD16" i="137"/>
  <c r="BF8" i="137"/>
  <c r="BF22" i="137" s="1"/>
  <c r="BE15" i="137"/>
  <c r="BE7" i="137"/>
  <c r="BE21" i="137" s="1"/>
  <c r="BD14" i="137"/>
  <c r="AU4" i="123"/>
  <c r="X74" i="275" l="1"/>
  <c r="X96" i="275" s="1"/>
  <c r="X97" i="275" s="1"/>
  <c r="X54" i="275" s="1"/>
  <c r="X74" i="282"/>
  <c r="X78" i="282" s="1"/>
  <c r="X79" i="282" s="1"/>
  <c r="X53" i="282" s="1"/>
  <c r="X56" i="282" s="1"/>
  <c r="X58" i="282" s="1"/>
  <c r="W76" i="275"/>
  <c r="BE99" i="282"/>
  <c r="BE100" i="282" s="1"/>
  <c r="BE54" i="282" s="1"/>
  <c r="R58" i="275"/>
  <c r="BB15" i="123"/>
  <c r="X22" i="123"/>
  <c r="X3" i="123" s="1"/>
  <c r="Y77" i="282"/>
  <c r="S53" i="275"/>
  <c r="S56" i="275" s="1"/>
  <c r="Y21" i="123"/>
  <c r="BF7" i="137"/>
  <c r="BF21" i="137" s="1"/>
  <c r="BE14" i="137"/>
  <c r="BF9" i="137"/>
  <c r="BF23" i="137" s="1"/>
  <c r="BE16" i="137"/>
  <c r="BG8" i="137"/>
  <c r="BG22" i="137" s="1"/>
  <c r="BF15" i="137"/>
  <c r="AV4" i="123"/>
  <c r="X76" i="275" l="1"/>
  <c r="Y74" i="275"/>
  <c r="Y96" i="275" s="1"/>
  <c r="Y97" i="275" s="1"/>
  <c r="Y54" i="275" s="1"/>
  <c r="Y74" i="282"/>
  <c r="BF99" i="282"/>
  <c r="BF100" i="282" s="1"/>
  <c r="BF54" i="282" s="1"/>
  <c r="S58" i="275"/>
  <c r="BC15" i="123"/>
  <c r="Y22" i="123"/>
  <c r="Y3" i="123" s="1"/>
  <c r="Z77" i="282"/>
  <c r="Q58" i="275"/>
  <c r="T53" i="275"/>
  <c r="T56" i="275" s="1"/>
  <c r="Z21" i="123"/>
  <c r="AA96" i="275"/>
  <c r="AA97" i="275" s="1"/>
  <c r="AA54" i="275" s="1"/>
  <c r="BH8" i="137"/>
  <c r="BH22" i="137" s="1"/>
  <c r="BG15" i="137"/>
  <c r="BG7" i="137"/>
  <c r="BG21" i="137" s="1"/>
  <c r="BF14" i="137"/>
  <c r="BG9" i="137"/>
  <c r="BG23" i="137" s="1"/>
  <c r="BF16" i="137"/>
  <c r="AW4" i="123"/>
  <c r="Y76" i="275" l="1"/>
  <c r="Z74" i="275"/>
  <c r="Z96" i="275" s="1"/>
  <c r="Z97" i="275" s="1"/>
  <c r="Z54" i="275" s="1"/>
  <c r="Z74" i="282"/>
  <c r="Z78" i="282" s="1"/>
  <c r="Z79" i="282" s="1"/>
  <c r="Z53" i="282" s="1"/>
  <c r="Z56" i="282" s="1"/>
  <c r="Z58" i="282" s="1"/>
  <c r="Y78" i="282"/>
  <c r="Y79" i="282" s="1"/>
  <c r="Y53" i="282" s="1"/>
  <c r="Y56" i="282" s="1"/>
  <c r="Y58" i="282" s="1"/>
  <c r="BG99" i="282"/>
  <c r="BD15" i="123"/>
  <c r="Z22" i="123"/>
  <c r="Z3" i="123" s="1"/>
  <c r="AA77" i="282"/>
  <c r="U53" i="275"/>
  <c r="U56" i="275" s="1"/>
  <c r="AB96" i="275"/>
  <c r="AB97" i="275" s="1"/>
  <c r="AB54" i="275" s="1"/>
  <c r="AA21" i="123"/>
  <c r="AB21" i="123"/>
  <c r="BH9" i="137"/>
  <c r="BH23" i="137" s="1"/>
  <c r="BG16" i="137"/>
  <c r="BI8" i="137"/>
  <c r="BI22" i="137" s="1"/>
  <c r="BH15" i="137"/>
  <c r="BH7" i="137"/>
  <c r="BH21" i="137" s="1"/>
  <c r="BG14" i="137"/>
  <c r="AX4" i="123"/>
  <c r="Z76" i="275" l="1"/>
  <c r="AA74" i="275"/>
  <c r="AA76" i="275" s="1"/>
  <c r="AA74" i="282"/>
  <c r="AA78" i="282" s="1"/>
  <c r="AA79" i="282" s="1"/>
  <c r="AA53" i="282" s="1"/>
  <c r="AA56" i="282" s="1"/>
  <c r="AA58" i="282" s="1"/>
  <c r="BH99" i="282"/>
  <c r="BH100" i="282" s="1"/>
  <c r="BH54" i="282" s="1"/>
  <c r="BG100" i="282"/>
  <c r="U58" i="275"/>
  <c r="BE15" i="123"/>
  <c r="AA22" i="123"/>
  <c r="AA3" i="123" s="1"/>
  <c r="AB77" i="282"/>
  <c r="AB22" i="123"/>
  <c r="AB3" i="123" s="1"/>
  <c r="AC77" i="282"/>
  <c r="T58" i="275"/>
  <c r="V53" i="275"/>
  <c r="V56" i="275" s="1"/>
  <c r="W53" i="275"/>
  <c r="W56" i="275" s="1"/>
  <c r="AC96" i="275"/>
  <c r="AC97" i="275" s="1"/>
  <c r="AC54" i="275" s="1"/>
  <c r="BI7" i="137"/>
  <c r="BI21" i="137" s="1"/>
  <c r="BH14" i="137"/>
  <c r="BI9" i="137"/>
  <c r="BI23" i="137" s="1"/>
  <c r="BH16" i="137"/>
  <c r="BJ8" i="137"/>
  <c r="BJ22" i="137" s="1"/>
  <c r="BF15" i="123"/>
  <c r="BI15" i="137"/>
  <c r="AY4" i="123"/>
  <c r="AB74" i="275" l="1"/>
  <c r="AB76" i="275" s="1"/>
  <c r="AB74" i="282"/>
  <c r="AB78" i="282" s="1"/>
  <c r="AB79" i="282" s="1"/>
  <c r="AB53" i="282" s="1"/>
  <c r="AB56" i="282" s="1"/>
  <c r="AB58" i="282" s="1"/>
  <c r="AC74" i="275"/>
  <c r="AC76" i="275" s="1"/>
  <c r="AC74" i="282"/>
  <c r="AC78" i="282" s="1"/>
  <c r="AC79" i="282" s="1"/>
  <c r="AC53" i="282" s="1"/>
  <c r="AC56" i="282" s="1"/>
  <c r="AC58" i="282" s="1"/>
  <c r="BI99" i="282"/>
  <c r="BI100" i="282" s="1"/>
  <c r="BI54" i="282" s="1"/>
  <c r="BG54" i="282"/>
  <c r="W58" i="275"/>
  <c r="V58" i="275"/>
  <c r="AC21" i="123"/>
  <c r="AD96" i="275"/>
  <c r="AD97" i="275" s="1"/>
  <c r="AD54" i="275" s="1"/>
  <c r="AE96" i="275"/>
  <c r="AE97" i="275" s="1"/>
  <c r="AE54" i="275" s="1"/>
  <c r="AD21" i="123"/>
  <c r="BJ7" i="137"/>
  <c r="BJ21" i="137" s="1"/>
  <c r="BI14" i="137"/>
  <c r="BK8" i="137"/>
  <c r="BK22" i="137" s="1"/>
  <c r="BG15" i="123"/>
  <c r="BJ15" i="137"/>
  <c r="BJ9" i="137"/>
  <c r="BJ23" i="137" s="1"/>
  <c r="BI16" i="137"/>
  <c r="BJ99" i="282" l="1"/>
  <c r="BJ100" i="282" s="1"/>
  <c r="BJ54" i="282" s="1"/>
  <c r="AD22" i="123"/>
  <c r="AD3" i="123" s="1"/>
  <c r="AE77" i="282"/>
  <c r="AC22" i="123"/>
  <c r="AC3" i="123" s="1"/>
  <c r="AD77" i="282"/>
  <c r="X53" i="275"/>
  <c r="X56" i="275" s="1"/>
  <c r="Y53" i="275"/>
  <c r="Y56" i="275" s="1"/>
  <c r="AZ4" i="123"/>
  <c r="BK9" i="137"/>
  <c r="BK23" i="137" s="1"/>
  <c r="BJ16" i="137"/>
  <c r="BK7" i="137"/>
  <c r="BK21" i="137" s="1"/>
  <c r="BJ14" i="137"/>
  <c r="BL8" i="137"/>
  <c r="BL22" i="137" s="1"/>
  <c r="BH15" i="123"/>
  <c r="BK15" i="137"/>
  <c r="AE74" i="275" l="1"/>
  <c r="AE76" i="275" s="1"/>
  <c r="AE74" i="282"/>
  <c r="AE78" i="282" s="1"/>
  <c r="AE79" i="282" s="1"/>
  <c r="AE53" i="282" s="1"/>
  <c r="AE56" i="282" s="1"/>
  <c r="AE58" i="282" s="1"/>
  <c r="AD74" i="275"/>
  <c r="AD76" i="275" s="1"/>
  <c r="AD74" i="282"/>
  <c r="AD78" i="282" s="1"/>
  <c r="AD79" i="282" s="1"/>
  <c r="AD53" i="282" s="1"/>
  <c r="AD56" i="282" s="1"/>
  <c r="AD58" i="282" s="1"/>
  <c r="BK99" i="282"/>
  <c r="BK100" i="282" s="1"/>
  <c r="BK54" i="282" s="1"/>
  <c r="BK15" i="123"/>
  <c r="BK4" i="123" s="1"/>
  <c r="X58" i="275"/>
  <c r="Y58" i="275"/>
  <c r="AE21" i="123"/>
  <c r="AF96" i="275"/>
  <c r="AF97" i="275" s="1"/>
  <c r="AF54" i="275" s="1"/>
  <c r="AF21" i="123"/>
  <c r="BA4" i="123"/>
  <c r="BM8" i="137"/>
  <c r="BM22" i="137" s="1"/>
  <c r="BI15" i="123"/>
  <c r="BI4" i="123" s="1"/>
  <c r="BL15" i="137"/>
  <c r="BL9" i="137"/>
  <c r="BL23" i="137" s="1"/>
  <c r="BK16" i="137"/>
  <c r="BL7" i="137"/>
  <c r="BL21" i="137" s="1"/>
  <c r="BK14" i="137"/>
  <c r="BB4" i="123"/>
  <c r="BL99" i="282" l="1"/>
  <c r="BL100" i="282" s="1"/>
  <c r="BL54" i="282" s="1"/>
  <c r="BL15" i="123"/>
  <c r="BL4" i="123" s="1"/>
  <c r="AF22" i="123"/>
  <c r="AF3" i="123" s="1"/>
  <c r="AG77" i="282"/>
  <c r="AE22" i="123"/>
  <c r="AE3" i="123" s="1"/>
  <c r="AF77" i="282"/>
  <c r="Z53" i="275"/>
  <c r="Z56" i="275" s="1"/>
  <c r="AA53" i="275"/>
  <c r="AA56" i="275" s="1"/>
  <c r="AG96" i="275"/>
  <c r="AG97" i="275" s="1"/>
  <c r="AG54" i="275" s="1"/>
  <c r="BM7" i="137"/>
  <c r="BM21" i="137" s="1"/>
  <c r="BL14" i="137"/>
  <c r="BM15" i="137"/>
  <c r="BM9" i="137"/>
  <c r="BM23" i="137" s="1"/>
  <c r="BL16" i="137"/>
  <c r="BC4" i="123"/>
  <c r="AF74" i="275" l="1"/>
  <c r="AF76" i="275" s="1"/>
  <c r="AF74" i="282"/>
  <c r="AF78" i="282" s="1"/>
  <c r="AF79" i="282" s="1"/>
  <c r="AF53" i="282" s="1"/>
  <c r="AF56" i="282" s="1"/>
  <c r="AF58" i="282" s="1"/>
  <c r="AG74" i="275"/>
  <c r="AG76" i="275" s="1"/>
  <c r="AG74" i="282"/>
  <c r="AG78" i="282" s="1"/>
  <c r="AG79" i="282" s="1"/>
  <c r="AG53" i="282" s="1"/>
  <c r="AG56" i="282" s="1"/>
  <c r="AG58" i="282" s="1"/>
  <c r="BM99" i="282"/>
  <c r="BM100" i="282" s="1"/>
  <c r="BM54" i="282" s="1"/>
  <c r="Z58" i="275"/>
  <c r="AA58" i="275"/>
  <c r="BJ15" i="123"/>
  <c r="BJ4" i="123" s="1"/>
  <c r="AG21" i="123"/>
  <c r="AH96" i="275"/>
  <c r="AH97" i="275" s="1"/>
  <c r="AH54" i="275" s="1"/>
  <c r="AI96" i="275"/>
  <c r="AI97" i="275" s="1"/>
  <c r="AI54" i="275" s="1"/>
  <c r="BM14" i="137"/>
  <c r="BM16" i="137"/>
  <c r="BD4" i="123"/>
  <c r="BN99" i="282" l="1"/>
  <c r="BM15" i="123"/>
  <c r="BM4" i="123" s="1"/>
  <c r="AG22" i="123"/>
  <c r="AG3" i="123" s="1"/>
  <c r="AH77" i="282"/>
  <c r="AB53" i="275"/>
  <c r="AB56" i="275" s="1"/>
  <c r="AH21" i="123"/>
  <c r="AJ96" i="275"/>
  <c r="AJ97" i="275" s="1"/>
  <c r="AJ54" i="275" s="1"/>
  <c r="AI21" i="123"/>
  <c r="BE4" i="123"/>
  <c r="AH74" i="275" l="1"/>
  <c r="AH76" i="275" s="1"/>
  <c r="AH74" i="282"/>
  <c r="AH78" i="282" s="1"/>
  <c r="AH79" i="282" s="1"/>
  <c r="AH53" i="282" s="1"/>
  <c r="AH56" i="282" s="1"/>
  <c r="AH58" i="282" s="1"/>
  <c r="BN100" i="282"/>
  <c r="AB58" i="275"/>
  <c r="AH22" i="123"/>
  <c r="AH3" i="123" s="1"/>
  <c r="AI77" i="282"/>
  <c r="AI22" i="123"/>
  <c r="AI3" i="123" s="1"/>
  <c r="AJ77" i="282"/>
  <c r="AD53" i="275"/>
  <c r="AD56" i="275" s="1"/>
  <c r="AC53" i="275"/>
  <c r="AC56" i="275" s="1"/>
  <c r="AK96" i="275"/>
  <c r="AK97" i="275" s="1"/>
  <c r="AK54" i="275" s="1"/>
  <c r="AI74" i="275" l="1"/>
  <c r="AI76" i="275" s="1"/>
  <c r="AI74" i="282"/>
  <c r="AI78" i="282" s="1"/>
  <c r="AI79" i="282" s="1"/>
  <c r="AI53" i="282" s="1"/>
  <c r="AI56" i="282" s="1"/>
  <c r="AI58" i="282" s="1"/>
  <c r="AJ74" i="275"/>
  <c r="AJ76" i="275" s="1"/>
  <c r="AJ74" i="282"/>
  <c r="AJ78" i="282" s="1"/>
  <c r="AJ79" i="282" s="1"/>
  <c r="AJ53" i="282" s="1"/>
  <c r="AJ56" i="282" s="1"/>
  <c r="AJ58" i="282" s="1"/>
  <c r="BN54" i="282"/>
  <c r="AC58" i="275"/>
  <c r="AD58" i="275"/>
  <c r="AJ21" i="123"/>
  <c r="AK21" i="123"/>
  <c r="BF4" i="123"/>
  <c r="BH4" i="123"/>
  <c r="AJ22" i="123" l="1"/>
  <c r="AJ3" i="123" s="1"/>
  <c r="AK77" i="282"/>
  <c r="AK22" i="123"/>
  <c r="AK3" i="123" s="1"/>
  <c r="AL77" i="282"/>
  <c r="AF53" i="275"/>
  <c r="AF56" i="275" s="1"/>
  <c r="AE53" i="275"/>
  <c r="AE56" i="275" s="1"/>
  <c r="AL96" i="275"/>
  <c r="AL97" i="275" s="1"/>
  <c r="AL54" i="275" s="1"/>
  <c r="AM96" i="275"/>
  <c r="AM97" i="275" s="1"/>
  <c r="AM54" i="275" s="1"/>
  <c r="BG4" i="123"/>
  <c r="AL74" i="275" l="1"/>
  <c r="AL76" i="275" s="1"/>
  <c r="AL74" i="282"/>
  <c r="AL78" i="282" s="1"/>
  <c r="AL79" i="282" s="1"/>
  <c r="AL53" i="282" s="1"/>
  <c r="AL56" i="282" s="1"/>
  <c r="AL58" i="282" s="1"/>
  <c r="AK74" i="275"/>
  <c r="AK76" i="275" s="1"/>
  <c r="AK74" i="282"/>
  <c r="AK78" i="282" s="1"/>
  <c r="AK79" i="282" s="1"/>
  <c r="AK53" i="282" s="1"/>
  <c r="AK56" i="282" s="1"/>
  <c r="AK58" i="282" s="1"/>
  <c r="AE58" i="275"/>
  <c r="AF58" i="275"/>
  <c r="AL21" i="123"/>
  <c r="AL22" i="123" l="1"/>
  <c r="AL3" i="123" s="1"/>
  <c r="AM77" i="282"/>
  <c r="AG53" i="275"/>
  <c r="AG56" i="275" s="1"/>
  <c r="AM21" i="123"/>
  <c r="AN96" i="275"/>
  <c r="AN97" i="275" s="1"/>
  <c r="AN54" i="275" s="1"/>
  <c r="AM74" i="275" l="1"/>
  <c r="AM76" i="275" s="1"/>
  <c r="AM74" i="282"/>
  <c r="AM78" i="282" s="1"/>
  <c r="AG58" i="275"/>
  <c r="AM22" i="123"/>
  <c r="AM3" i="123" s="1"/>
  <c r="AN77" i="282"/>
  <c r="AH53" i="275"/>
  <c r="AH56" i="275" s="1"/>
  <c r="AO96" i="275"/>
  <c r="AO97" i="275" s="1"/>
  <c r="AO54" i="275" s="1"/>
  <c r="AN21" i="123"/>
  <c r="AP96" i="275"/>
  <c r="AP97" i="275" s="1"/>
  <c r="AP54" i="275" s="1"/>
  <c r="AM79" i="282" l="1"/>
  <c r="AN74" i="275"/>
  <c r="AN76" i="275" s="1"/>
  <c r="AN74" i="282"/>
  <c r="AN78" i="282" s="1"/>
  <c r="AN79" i="282" s="1"/>
  <c r="AN53" i="282" s="1"/>
  <c r="AN56" i="282" s="1"/>
  <c r="AN58" i="282" s="1"/>
  <c r="AH58" i="275"/>
  <c r="AN22" i="123"/>
  <c r="AN3" i="123" s="1"/>
  <c r="AO77" i="282"/>
  <c r="AI53" i="275"/>
  <c r="AI56" i="275" s="1"/>
  <c r="AO21" i="123"/>
  <c r="AO74" i="275" l="1"/>
  <c r="AO76" i="275" s="1"/>
  <c r="AO74" i="282"/>
  <c r="AO78" i="282" s="1"/>
  <c r="AO79" i="282" s="1"/>
  <c r="AO53" i="282" s="1"/>
  <c r="AO56" i="282" s="1"/>
  <c r="AO58" i="282" s="1"/>
  <c r="AM53" i="282"/>
  <c r="AI58" i="275"/>
  <c r="AO22" i="123"/>
  <c r="AO3" i="123" s="1"/>
  <c r="AP77" i="282"/>
  <c r="AJ53" i="275"/>
  <c r="AJ56" i="275" s="1"/>
  <c r="AP21" i="123"/>
  <c r="AQ96" i="275"/>
  <c r="AQ97" i="275" s="1"/>
  <c r="AQ54" i="275" s="1"/>
  <c r="AR96" i="275"/>
  <c r="AR97" i="275" s="1"/>
  <c r="AR54" i="275" s="1"/>
  <c r="AQ21" i="123"/>
  <c r="AP74" i="275" l="1"/>
  <c r="AP76" i="275" s="1"/>
  <c r="AP74" i="282"/>
  <c r="AP78" i="282" s="1"/>
  <c r="AP79" i="282" s="1"/>
  <c r="AP53" i="282" s="1"/>
  <c r="AP56" i="282" s="1"/>
  <c r="AP58" i="282" s="1"/>
  <c r="AM56" i="282"/>
  <c r="AM58" i="282" s="1"/>
  <c r="AJ58" i="275"/>
  <c r="AP22" i="123"/>
  <c r="AP3" i="123" s="1"/>
  <c r="AQ77" i="282"/>
  <c r="AQ22" i="123"/>
  <c r="AQ3" i="123" s="1"/>
  <c r="AR77" i="282"/>
  <c r="AK53" i="275"/>
  <c r="AK56" i="275" s="1"/>
  <c r="AL53" i="275"/>
  <c r="AL56" i="275" s="1"/>
  <c r="AR21" i="123"/>
  <c r="AR74" i="275" l="1"/>
  <c r="AR76" i="275" s="1"/>
  <c r="AR74" i="282"/>
  <c r="AR78" i="282" s="1"/>
  <c r="AR79" i="282" s="1"/>
  <c r="AR53" i="282" s="1"/>
  <c r="AR56" i="282" s="1"/>
  <c r="AR58" i="282" s="1"/>
  <c r="AQ74" i="275"/>
  <c r="AQ76" i="275" s="1"/>
  <c r="AQ74" i="282"/>
  <c r="AQ78" i="282" s="1"/>
  <c r="AQ79" i="282" s="1"/>
  <c r="AL58" i="275"/>
  <c r="AK58" i="275"/>
  <c r="AR22" i="123"/>
  <c r="AR3" i="123" s="1"/>
  <c r="AS77" i="282"/>
  <c r="AM53" i="275"/>
  <c r="AM56" i="275" s="1"/>
  <c r="AS96" i="275"/>
  <c r="AS97" i="275" s="1"/>
  <c r="AS54" i="275" s="1"/>
  <c r="AS21" i="123"/>
  <c r="AS74" i="275" l="1"/>
  <c r="AS76" i="275" s="1"/>
  <c r="AS74" i="282"/>
  <c r="AS78" i="282" s="1"/>
  <c r="AQ53" i="282"/>
  <c r="AM58" i="275"/>
  <c r="AS22" i="123"/>
  <c r="AS3" i="123" s="1"/>
  <c r="AT77" i="282"/>
  <c r="AN53" i="275"/>
  <c r="AN56" i="275" s="1"/>
  <c r="AT96" i="275"/>
  <c r="AT97" i="275" s="1"/>
  <c r="AT54" i="275" s="1"/>
  <c r="AU96" i="275"/>
  <c r="AU97" i="275" s="1"/>
  <c r="AU54" i="275" s="1"/>
  <c r="AT21" i="123"/>
  <c r="AT74" i="275" l="1"/>
  <c r="AT76" i="275" s="1"/>
  <c r="AT74" i="282"/>
  <c r="AT78" i="282" s="1"/>
  <c r="AT79" i="282" s="1"/>
  <c r="AT53" i="282" s="1"/>
  <c r="AT56" i="282" s="1"/>
  <c r="AT58" i="282" s="1"/>
  <c r="AQ56" i="282"/>
  <c r="AQ58" i="282" s="1"/>
  <c r="AS79" i="282"/>
  <c r="AN58" i="275"/>
  <c r="AT22" i="123"/>
  <c r="AT3" i="123" s="1"/>
  <c r="AU77" i="282"/>
  <c r="AO53" i="275"/>
  <c r="AO56" i="275" s="1"/>
  <c r="AU74" i="275" l="1"/>
  <c r="AU76" i="275" s="1"/>
  <c r="AU74" i="282"/>
  <c r="AU78" i="282" s="1"/>
  <c r="AU79" i="282" s="1"/>
  <c r="AU53" i="282" s="1"/>
  <c r="AU56" i="282" s="1"/>
  <c r="AU58" i="282" s="1"/>
  <c r="AS53" i="282"/>
  <c r="AO58" i="275"/>
  <c r="AV96" i="275"/>
  <c r="AV97" i="275" s="1"/>
  <c r="AV54" i="275" s="1"/>
  <c r="AU21" i="123"/>
  <c r="AS56" i="282" l="1"/>
  <c r="AS58" i="282" s="1"/>
  <c r="AU22" i="123"/>
  <c r="AU3" i="123" s="1"/>
  <c r="AV77" i="282"/>
  <c r="AP53" i="275"/>
  <c r="AP56" i="275" s="1"/>
  <c r="AW96" i="275"/>
  <c r="AW97" i="275" s="1"/>
  <c r="AW54" i="275" s="1"/>
  <c r="AV21" i="123"/>
  <c r="AX96" i="275"/>
  <c r="AX97" i="275" s="1"/>
  <c r="AX54" i="275" s="1"/>
  <c r="AW21" i="123"/>
  <c r="AV74" i="275" l="1"/>
  <c r="AV76" i="275" s="1"/>
  <c r="AV74" i="282"/>
  <c r="AV78" i="282" s="1"/>
  <c r="AV79" i="282" s="1"/>
  <c r="AV53" i="282" s="1"/>
  <c r="AP58" i="275"/>
  <c r="AW22" i="123"/>
  <c r="AW3" i="123" s="1"/>
  <c r="AX77" i="282"/>
  <c r="AV22" i="123"/>
  <c r="AV3" i="123" s="1"/>
  <c r="AW77" i="282"/>
  <c r="AQ53" i="275"/>
  <c r="AQ56" i="275" s="1"/>
  <c r="AR53" i="275"/>
  <c r="AR56" i="275" s="1"/>
  <c r="AY96" i="275"/>
  <c r="AY97" i="275" s="1"/>
  <c r="AY54" i="275" s="1"/>
  <c r="AW74" i="275" l="1"/>
  <c r="AW76" i="275" s="1"/>
  <c r="AW74" i="282"/>
  <c r="AW78" i="282" s="1"/>
  <c r="AW79" i="282" s="1"/>
  <c r="AW53" i="282" s="1"/>
  <c r="AW56" i="282" s="1"/>
  <c r="AW58" i="282" s="1"/>
  <c r="AV56" i="282"/>
  <c r="AV58" i="282" s="1"/>
  <c r="AX74" i="275"/>
  <c r="AX76" i="275" s="1"/>
  <c r="AX74" i="282"/>
  <c r="AX78" i="282" s="1"/>
  <c r="AX79" i="282" s="1"/>
  <c r="AX53" i="282" s="1"/>
  <c r="AX56" i="282" s="1"/>
  <c r="AX58" i="282" s="1"/>
  <c r="AR58" i="275"/>
  <c r="AQ58" i="275"/>
  <c r="AX21" i="123"/>
  <c r="AZ96" i="275"/>
  <c r="AX22" i="123" l="1"/>
  <c r="AX3" i="123" s="1"/>
  <c r="AY77" i="282"/>
  <c r="AS53" i="275"/>
  <c r="AS56" i="275" s="1"/>
  <c r="AY21" i="123"/>
  <c r="AZ97" i="275"/>
  <c r="AY74" i="275" l="1"/>
  <c r="AY76" i="275" s="1"/>
  <c r="AY74" i="282"/>
  <c r="AY78" i="282" s="1"/>
  <c r="AY79" i="282" s="1"/>
  <c r="AY53" i="282" s="1"/>
  <c r="AY56" i="282" s="1"/>
  <c r="AY58" i="282" s="1"/>
  <c r="AS58" i="275"/>
  <c r="AY22" i="123"/>
  <c r="AY3" i="123" s="1"/>
  <c r="AZ77" i="282"/>
  <c r="AT53" i="275"/>
  <c r="AT56" i="275" s="1"/>
  <c r="AZ21" i="123"/>
  <c r="BA96" i="275"/>
  <c r="BA97" i="275" s="1"/>
  <c r="BA54" i="275" s="1"/>
  <c r="BA21" i="123"/>
  <c r="AZ54" i="275"/>
  <c r="AZ74" i="275" l="1"/>
  <c r="AZ76" i="275" s="1"/>
  <c r="AZ74" i="282"/>
  <c r="AZ78" i="282" s="1"/>
  <c r="AZ79" i="282" s="1"/>
  <c r="AZ53" i="282" s="1"/>
  <c r="AZ56" i="282" s="1"/>
  <c r="AZ58" i="282" s="1"/>
  <c r="AT58" i="275"/>
  <c r="BA22" i="123"/>
  <c r="BA3" i="123" s="1"/>
  <c r="BB77" i="282"/>
  <c r="AZ22" i="123"/>
  <c r="AZ3" i="123" s="1"/>
  <c r="BA77" i="282"/>
  <c r="AU53" i="275"/>
  <c r="AU56" i="275" s="1"/>
  <c r="AV53" i="275"/>
  <c r="AV56" i="275" s="1"/>
  <c r="BB96" i="275"/>
  <c r="BB97" i="275" s="1"/>
  <c r="BB54" i="275" s="1"/>
  <c r="BA74" i="275" l="1"/>
  <c r="BA76" i="275" s="1"/>
  <c r="BA74" i="282"/>
  <c r="BA78" i="282" s="1"/>
  <c r="BA79" i="282" s="1"/>
  <c r="BA53" i="282" s="1"/>
  <c r="BA56" i="282" s="1"/>
  <c r="BA58" i="282" s="1"/>
  <c r="BB74" i="275"/>
  <c r="BB76" i="275" s="1"/>
  <c r="BB74" i="282"/>
  <c r="BB78" i="282" s="1"/>
  <c r="BB79" i="282" s="1"/>
  <c r="BB53" i="282" s="1"/>
  <c r="BB56" i="282" s="1"/>
  <c r="BB58" i="282" s="1"/>
  <c r="AV58" i="275"/>
  <c r="AU58" i="275"/>
  <c r="BH96" i="275"/>
  <c r="BH97" i="275" s="1"/>
  <c r="BH54" i="275" s="1"/>
  <c r="BC96" i="275"/>
  <c r="BC97" i="275" s="1"/>
  <c r="BC54" i="275" s="1"/>
  <c r="BB21" i="123"/>
  <c r="BD96" i="275"/>
  <c r="BD97" i="275" s="1"/>
  <c r="BD54" i="275" s="1"/>
  <c r="BB22" i="123" l="1"/>
  <c r="BB3" i="123" s="1"/>
  <c r="BC77" i="282"/>
  <c r="BI96" i="275"/>
  <c r="BI97" i="275" s="1"/>
  <c r="BI54" i="275" s="1"/>
  <c r="AW53" i="275"/>
  <c r="AW56" i="275" s="1"/>
  <c r="BC21" i="123"/>
  <c r="BD21" i="123"/>
  <c r="BC74" i="275" l="1"/>
  <c r="BC76" i="275" s="1"/>
  <c r="BC74" i="282"/>
  <c r="BC78" i="282" s="1"/>
  <c r="BC79" i="282" s="1"/>
  <c r="BC53" i="282" s="1"/>
  <c r="BC56" i="282" s="1"/>
  <c r="BC58" i="282" s="1"/>
  <c r="AW58" i="275"/>
  <c r="BC22" i="123"/>
  <c r="BC3" i="123" s="1"/>
  <c r="BD77" i="282"/>
  <c r="BJ96" i="275"/>
  <c r="BJ97" i="275" s="1"/>
  <c r="BJ54" i="275" s="1"/>
  <c r="BD22" i="123"/>
  <c r="BD3" i="123" s="1"/>
  <c r="BE77" i="282"/>
  <c r="AX53" i="275"/>
  <c r="AX56" i="275" s="1"/>
  <c r="AY53" i="275"/>
  <c r="AY56" i="275" s="1"/>
  <c r="BE96" i="275"/>
  <c r="BE97" i="275" s="1"/>
  <c r="BE54" i="275" s="1"/>
  <c r="BF96" i="275"/>
  <c r="BF97" i="275" s="1"/>
  <c r="BE21" i="123"/>
  <c r="BD74" i="275" l="1"/>
  <c r="BD76" i="275" s="1"/>
  <c r="BD74" i="282"/>
  <c r="BD78" i="282" s="1"/>
  <c r="BD79" i="282" s="1"/>
  <c r="BD53" i="282" s="1"/>
  <c r="BD56" i="282" s="1"/>
  <c r="BD58" i="282" s="1"/>
  <c r="BE74" i="275"/>
  <c r="BE76" i="275" s="1"/>
  <c r="BE74" i="282"/>
  <c r="BE78" i="282" s="1"/>
  <c r="BE79" i="282" s="1"/>
  <c r="BE53" i="282" s="1"/>
  <c r="BE56" i="282" s="1"/>
  <c r="BE58" i="282" s="1"/>
  <c r="AX58" i="275"/>
  <c r="AY58" i="275"/>
  <c r="BE22" i="123"/>
  <c r="BE3" i="123" s="1"/>
  <c r="BF77" i="282"/>
  <c r="BK96" i="275"/>
  <c r="BK97" i="275" s="1"/>
  <c r="BK54" i="275" s="1"/>
  <c r="AZ53" i="275"/>
  <c r="AZ56" i="275" s="1"/>
  <c r="BG96" i="275"/>
  <c r="BF54" i="275"/>
  <c r="BF74" i="275" l="1"/>
  <c r="BF76" i="275" s="1"/>
  <c r="BF74" i="282"/>
  <c r="BF78" i="282" s="1"/>
  <c r="BF79" i="282" s="1"/>
  <c r="BF53" i="282" s="1"/>
  <c r="BF56" i="282" s="1"/>
  <c r="BF58" i="282" s="1"/>
  <c r="AZ58" i="275"/>
  <c r="BL96" i="275"/>
  <c r="BL97" i="275" s="1"/>
  <c r="BL54" i="275" s="1"/>
  <c r="BF21" i="123"/>
  <c r="BG97" i="275"/>
  <c r="BG21" i="123"/>
  <c r="BM96" i="275" l="1"/>
  <c r="BM97" i="275" s="1"/>
  <c r="BM54" i="275" s="1"/>
  <c r="BF22" i="123"/>
  <c r="BF3" i="123" s="1"/>
  <c r="BG77" i="282"/>
  <c r="D24" i="282" s="1"/>
  <c r="BG22" i="123"/>
  <c r="BG3" i="123" s="1"/>
  <c r="BH77" i="282"/>
  <c r="BB53" i="275"/>
  <c r="BB56" i="275" s="1"/>
  <c r="BA53" i="275"/>
  <c r="BA56" i="275" s="1"/>
  <c r="BG54" i="275"/>
  <c r="BH74" i="275" l="1"/>
  <c r="BH76" i="275" s="1"/>
  <c r="BH74" i="282"/>
  <c r="BH78" i="282" s="1"/>
  <c r="BH79" i="282" s="1"/>
  <c r="BH53" i="282" s="1"/>
  <c r="BH56" i="282" s="1"/>
  <c r="BH58" i="282" s="1"/>
  <c r="BG74" i="275"/>
  <c r="BG76" i="275" s="1"/>
  <c r="BG74" i="282"/>
  <c r="D24" i="275"/>
  <c r="BD53" i="275"/>
  <c r="BE53" i="275"/>
  <c r="BA58" i="275"/>
  <c r="BB58" i="275"/>
  <c r="BN96" i="275"/>
  <c r="BH21" i="123"/>
  <c r="BG78" i="282" l="1"/>
  <c r="BG79" i="282" s="1"/>
  <c r="BG53" i="282" s="1"/>
  <c r="BG56" i="282" s="1"/>
  <c r="BI21" i="123"/>
  <c r="BI22" i="123" s="1"/>
  <c r="BI3" i="123" s="1"/>
  <c r="BN97" i="275"/>
  <c r="BD56" i="275"/>
  <c r="BD58" i="275" s="1"/>
  <c r="BE56" i="275"/>
  <c r="BE58" i="275" s="1"/>
  <c r="BH53" i="275"/>
  <c r="BH22" i="123"/>
  <c r="BH3" i="123" s="1"/>
  <c r="BI77" i="282"/>
  <c r="BG53" i="275"/>
  <c r="BG56" i="275" s="1"/>
  <c r="BJ74" i="275" l="1"/>
  <c r="BJ76" i="275" s="1"/>
  <c r="BJ53" i="275" s="1"/>
  <c r="BJ74" i="282"/>
  <c r="BG58" i="282"/>
  <c r="BI74" i="275"/>
  <c r="BI76" i="275" s="1"/>
  <c r="BI74" i="282"/>
  <c r="BI78" i="282" s="1"/>
  <c r="BI79" i="282" s="1"/>
  <c r="BI53" i="282" s="1"/>
  <c r="BI56" i="282" s="1"/>
  <c r="BI58" i="282" s="1"/>
  <c r="BJ77" i="282"/>
  <c r="BJ21" i="123"/>
  <c r="BN54" i="275"/>
  <c r="D21" i="275"/>
  <c r="D23" i="275"/>
  <c r="BH56" i="275"/>
  <c r="BH58" i="275" s="1"/>
  <c r="BF53" i="275"/>
  <c r="BG58" i="275"/>
  <c r="BJ78" i="282" l="1"/>
  <c r="BJ79" i="282" s="1"/>
  <c r="BJ53" i="282" s="1"/>
  <c r="BJ56" i="282" s="1"/>
  <c r="BJ58" i="282" s="1"/>
  <c r="BK77" i="282"/>
  <c r="BJ22" i="123"/>
  <c r="BJ3" i="123" s="1"/>
  <c r="BK21" i="123"/>
  <c r="D22" i="275"/>
  <c r="D26" i="275" s="1"/>
  <c r="D25" i="275"/>
  <c r="BJ56" i="275"/>
  <c r="BJ58" i="275" s="1"/>
  <c r="BF56" i="275"/>
  <c r="BF58" i="275" s="1"/>
  <c r="BI53" i="275"/>
  <c r="BC53" i="275"/>
  <c r="BC56" i="275" s="1"/>
  <c r="BK74" i="275" l="1"/>
  <c r="BK76" i="275" s="1"/>
  <c r="BK53" i="275" s="1"/>
  <c r="BK56" i="275" s="1"/>
  <c r="BK58" i="275" s="1"/>
  <c r="BK74" i="282"/>
  <c r="BK78" i="282" s="1"/>
  <c r="BK79" i="282" s="1"/>
  <c r="BK53" i="282" s="1"/>
  <c r="BK56" i="282" s="1"/>
  <c r="BK58" i="282" s="1"/>
  <c r="BK22" i="123"/>
  <c r="BK3" i="123" s="1"/>
  <c r="BL77" i="282"/>
  <c r="BM21" i="123"/>
  <c r="BL21" i="123"/>
  <c r="BI56" i="275"/>
  <c r="BI58" i="275" s="1"/>
  <c r="BL74" i="275" l="1"/>
  <c r="BL76" i="275" s="1"/>
  <c r="BL53" i="275" s="1"/>
  <c r="BL56" i="275" s="1"/>
  <c r="BL58" i="275" s="1"/>
  <c r="BL74" i="282"/>
  <c r="BL78" i="282" s="1"/>
  <c r="BL79" i="282" s="1"/>
  <c r="BL53" i="282" s="1"/>
  <c r="BL56" i="282" s="1"/>
  <c r="BL58" i="282" s="1"/>
  <c r="BL22" i="123"/>
  <c r="BL3" i="123" s="1"/>
  <c r="BM77" i="282"/>
  <c r="BM22" i="123"/>
  <c r="BM3" i="123" s="1"/>
  <c r="BN77" i="282"/>
  <c r="BC58" i="275"/>
  <c r="D23" i="282" l="1"/>
  <c r="BM74" i="275"/>
  <c r="BM76" i="275" s="1"/>
  <c r="BM53" i="275" s="1"/>
  <c r="BM56" i="275" s="1"/>
  <c r="BM58" i="275" s="1"/>
  <c r="BM74" i="282"/>
  <c r="BM78" i="282" s="1"/>
  <c r="BM79" i="282" s="1"/>
  <c r="BM53" i="282" s="1"/>
  <c r="BM56" i="282" s="1"/>
  <c r="BM58" i="282" s="1"/>
  <c r="D21" i="282"/>
  <c r="D22" i="282"/>
  <c r="D26" i="282" s="1"/>
  <c r="BN74" i="275"/>
  <c r="BN76" i="275" s="1"/>
  <c r="BN74" i="282"/>
  <c r="D25" i="282" l="1"/>
  <c r="BN53" i="275"/>
  <c r="BN56" i="275" s="1"/>
  <c r="BO76" i="275"/>
  <c r="BN78" i="282"/>
  <c r="BN79" i="282"/>
  <c r="BO53" i="275" l="1"/>
  <c r="BN58" i="275"/>
  <c r="BO56" i="275"/>
  <c r="C13" i="275" s="1"/>
  <c r="C15" i="275" s="1"/>
  <c r="BN53" i="282"/>
  <c r="BO58" i="275" l="1"/>
  <c r="C16" i="275" s="1"/>
  <c r="BN56" i="282"/>
  <c r="C13" i="282" s="1"/>
  <c r="BN58" i="282" l="1"/>
  <c r="C15" i="282"/>
  <c r="C16" i="282" l="1"/>
</calcChain>
</file>

<file path=xl/sharedStrings.xml><?xml version="1.0" encoding="utf-8"?>
<sst xmlns="http://schemas.openxmlformats.org/spreadsheetml/2006/main" count="1592" uniqueCount="880">
  <si>
    <t>Discount Rate</t>
  </si>
  <si>
    <t>Wind</t>
  </si>
  <si>
    <t>Biomass</t>
  </si>
  <si>
    <t>PV</t>
  </si>
  <si>
    <t>Description</t>
  </si>
  <si>
    <t>B/C Ratio</t>
  </si>
  <si>
    <t>O&amp;M</t>
  </si>
  <si>
    <t>Capital Costs</t>
  </si>
  <si>
    <t>Renewable Generation</t>
  </si>
  <si>
    <t>ID</t>
  </si>
  <si>
    <t>Applicant Name</t>
  </si>
  <si>
    <t>RE Technology</t>
  </si>
  <si>
    <t>Gustavus</t>
  </si>
  <si>
    <t>Chignik Lagoon</t>
  </si>
  <si>
    <t>Chistochina</t>
  </si>
  <si>
    <t>Cordova</t>
  </si>
  <si>
    <t>Coffman Cove</t>
  </si>
  <si>
    <t>Tok</t>
  </si>
  <si>
    <t>Hoonah</t>
  </si>
  <si>
    <t>Kake</t>
  </si>
  <si>
    <t>McGrath</t>
  </si>
  <si>
    <t>Fort Yukon</t>
  </si>
  <si>
    <t>Haines</t>
  </si>
  <si>
    <t>Hooper Bay</t>
  </si>
  <si>
    <t>Skagway</t>
  </si>
  <si>
    <t>Nome</t>
  </si>
  <si>
    <t>Unalakleet</t>
  </si>
  <si>
    <t>Dillingham</t>
  </si>
  <si>
    <t>Atka</t>
  </si>
  <si>
    <t>Yakutat</t>
  </si>
  <si>
    <t>Bethel</t>
  </si>
  <si>
    <t>Quinhagak</t>
  </si>
  <si>
    <t>Mekoryuk</t>
  </si>
  <si>
    <t>Old Harbor</t>
  </si>
  <si>
    <t>Ambler</t>
  </si>
  <si>
    <t>Noatak</t>
  </si>
  <si>
    <t>Shungnak</t>
  </si>
  <si>
    <t>Kotzebue</t>
  </si>
  <si>
    <t>Ruby</t>
  </si>
  <si>
    <t>Nikolski</t>
  </si>
  <si>
    <t>Unalaska</t>
  </si>
  <si>
    <t>Hydaburg</t>
  </si>
  <si>
    <t>Kongiganak</t>
  </si>
  <si>
    <t>Napaskiak</t>
  </si>
  <si>
    <t>Angoon</t>
  </si>
  <si>
    <t>Buckland</t>
  </si>
  <si>
    <t>Deering</t>
  </si>
  <si>
    <t>Kobuk</t>
  </si>
  <si>
    <t>Kokhanok</t>
  </si>
  <si>
    <t>Pedro Bay</t>
  </si>
  <si>
    <t>Kiana</t>
  </si>
  <si>
    <t>Utility</t>
  </si>
  <si>
    <t>Akiachak Native Community Electric Co.</t>
  </si>
  <si>
    <t>Akiachak</t>
  </si>
  <si>
    <t>Akiak, City of</t>
  </si>
  <si>
    <t>Akiak</t>
  </si>
  <si>
    <t>Akutan Electric Utility</t>
  </si>
  <si>
    <t>Akutan</t>
  </si>
  <si>
    <t>Alaska Power Company</t>
  </si>
  <si>
    <t>Allakaket, Alatna</t>
  </si>
  <si>
    <t>Bettles, Evansville</t>
  </si>
  <si>
    <t>Craig</t>
  </si>
  <si>
    <t>Dot Lake</t>
  </si>
  <si>
    <t>Eagle, Eagle Village</t>
  </si>
  <si>
    <t>Healy Lake</t>
  </si>
  <si>
    <t>Hollis</t>
  </si>
  <si>
    <t>Klawock</t>
  </si>
  <si>
    <t>Mentasta</t>
  </si>
  <si>
    <t>Naukati</t>
  </si>
  <si>
    <t>Tetlin</t>
  </si>
  <si>
    <t>Whale Pass</t>
  </si>
  <si>
    <t>Alaska Village Electric Cooperative</t>
  </si>
  <si>
    <t>Alakanuk</t>
  </si>
  <si>
    <t>Anvik</t>
  </si>
  <si>
    <t>Brevig Mission</t>
  </si>
  <si>
    <t>Chevak</t>
  </si>
  <si>
    <t>Eek</t>
  </si>
  <si>
    <t>Elim</t>
  </si>
  <si>
    <t>Emmonak</t>
  </si>
  <si>
    <t>Gambell</t>
  </si>
  <si>
    <t>Goodnews Bay</t>
  </si>
  <si>
    <t>Grayling</t>
  </si>
  <si>
    <t>Holy Cross</t>
  </si>
  <si>
    <t>Huslia</t>
  </si>
  <si>
    <t>Kaltag</t>
  </si>
  <si>
    <t>Kasigluk</t>
  </si>
  <si>
    <t>Kivalina</t>
  </si>
  <si>
    <t>Koyuk</t>
  </si>
  <si>
    <t>Lower Kalskag</t>
  </si>
  <si>
    <t>Marshall</t>
  </si>
  <si>
    <t>Minto</t>
  </si>
  <si>
    <t>Mountain Village</t>
  </si>
  <si>
    <t>New Stuyahok</t>
  </si>
  <si>
    <t>Nightmute</t>
  </si>
  <si>
    <t>Noorvik</t>
  </si>
  <si>
    <t>Nulato</t>
  </si>
  <si>
    <t>Nunapitchuk</t>
  </si>
  <si>
    <t>Pilot Station</t>
  </si>
  <si>
    <t>Pitkas Point</t>
  </si>
  <si>
    <t>Russian Mission</t>
  </si>
  <si>
    <t>Savoonga</t>
  </si>
  <si>
    <t>Scammon Bay</t>
  </si>
  <si>
    <t>Selawik</t>
  </si>
  <si>
    <t>Shageluk</t>
  </si>
  <si>
    <t>Shaktoolik</t>
  </si>
  <si>
    <t>Shishmaref</t>
  </si>
  <si>
    <t>St. Michael</t>
  </si>
  <si>
    <t>Stebbins</t>
  </si>
  <si>
    <t>Togiak</t>
  </si>
  <si>
    <t>Toksook Bay</t>
  </si>
  <si>
    <t>Wales</t>
  </si>
  <si>
    <t>Alutiiq Power Company</t>
  </si>
  <si>
    <t>Karluk</t>
  </si>
  <si>
    <t>Aniak Light &amp; Power Company</t>
  </si>
  <si>
    <t>Aniak</t>
  </si>
  <si>
    <t>Atmautluak Joint Utilities</t>
  </si>
  <si>
    <t>Atmautluak</t>
  </si>
  <si>
    <t>Beaver Joint Utilities</t>
  </si>
  <si>
    <t>Beaver</t>
  </si>
  <si>
    <t>Buckland, City of</t>
  </si>
  <si>
    <t>Central Electric, Inc.</t>
  </si>
  <si>
    <t>Central</t>
  </si>
  <si>
    <t>Chenega  IRA Village Council</t>
  </si>
  <si>
    <t>Chignik Electric</t>
  </si>
  <si>
    <t>Chignik Lagoon Power Utility</t>
  </si>
  <si>
    <t>Chignik Lake Electric Utility, Inc. (11)</t>
  </si>
  <si>
    <t>Chitina Electric Inc.</t>
  </si>
  <si>
    <t>Circle Electric Utility</t>
  </si>
  <si>
    <t>Circle</t>
  </si>
  <si>
    <t>Cordova Electric Cooperative, Inc.</t>
  </si>
  <si>
    <t>Diomede Joint Utilities</t>
  </si>
  <si>
    <t>Diomede</t>
  </si>
  <si>
    <t>Egegik Light and Power</t>
  </si>
  <si>
    <t>Egegik</t>
  </si>
  <si>
    <t>Ekwok Electric (10)</t>
  </si>
  <si>
    <t>Ekwok</t>
  </si>
  <si>
    <t>Elfin Cove Electric Utility</t>
  </si>
  <si>
    <t>Elfin Cove</t>
  </si>
  <si>
    <t>False Pass Electric Association (9)</t>
  </si>
  <si>
    <t>False Pass</t>
  </si>
  <si>
    <t>G &amp; K</t>
  </si>
  <si>
    <t>Cold Bay</t>
  </si>
  <si>
    <t>Galena, City of</t>
  </si>
  <si>
    <t>Golovin Power Utilities</t>
  </si>
  <si>
    <t>Golovin</t>
  </si>
  <si>
    <t>Gustavus Electric Company</t>
  </si>
  <si>
    <t>Gwitchyaa Zhee Utilities</t>
  </si>
  <si>
    <t>Hughes Power &amp; Light</t>
  </si>
  <si>
    <t>Hughes</t>
  </si>
  <si>
    <t>Igiugig Electric Company</t>
  </si>
  <si>
    <t>Igiugig</t>
  </si>
  <si>
    <t>I-N-N Electric Cooperative</t>
  </si>
  <si>
    <t>Inside Passage Electric Cooperative</t>
  </si>
  <si>
    <t>Chilkat Valley</t>
  </si>
  <si>
    <t>Klukwan</t>
  </si>
  <si>
    <t>Ipnatchiaq Electric Company</t>
  </si>
  <si>
    <t>King Cove, City of</t>
  </si>
  <si>
    <t>King Cove</t>
  </si>
  <si>
    <t>Kipnuk Light Plant</t>
  </si>
  <si>
    <t>Kobuk Valley Electric Company</t>
  </si>
  <si>
    <t>Kokhanok Village Council</t>
  </si>
  <si>
    <t>Koliganek Village Council</t>
  </si>
  <si>
    <t>Kotlik Electric Services</t>
  </si>
  <si>
    <t>Kotlik</t>
  </si>
  <si>
    <t>Kotzebue Electric Association</t>
  </si>
  <si>
    <t>Koyukuk, City of (11)</t>
  </si>
  <si>
    <t>Kwethluk, Inc.</t>
  </si>
  <si>
    <t>Kwethluk</t>
  </si>
  <si>
    <t>Kwig Power Company</t>
  </si>
  <si>
    <t>Larsen Bay Utility Company</t>
  </si>
  <si>
    <t>Larsen Bay</t>
  </si>
  <si>
    <t>Levelock Electric Cooperative</t>
  </si>
  <si>
    <t>Levelock</t>
  </si>
  <si>
    <t>Lime Village Electric Utility</t>
  </si>
  <si>
    <t>Lime Village</t>
  </si>
  <si>
    <t>Manley Utility Company</t>
  </si>
  <si>
    <t>Manokotak Power Company</t>
  </si>
  <si>
    <t>Manokotak</t>
  </si>
  <si>
    <t>McGrath Light &amp; Power</t>
  </si>
  <si>
    <t>Middle Kuskokwim Electric Cooperative</t>
  </si>
  <si>
    <t>Chuathbaluk</t>
  </si>
  <si>
    <t>Crooked Creek</t>
  </si>
  <si>
    <t>Red Devil</t>
  </si>
  <si>
    <t>Sleetmute</t>
  </si>
  <si>
    <t>Stony River</t>
  </si>
  <si>
    <t>Naknek Electric Association</t>
  </si>
  <si>
    <t>Napakiak Ircinraq Power Company</t>
  </si>
  <si>
    <t>Napakiak</t>
  </si>
  <si>
    <t>Napaskiak Electric Utility</t>
  </si>
  <si>
    <t>Naterkaq Light Plant</t>
  </si>
  <si>
    <t>Chefornak</t>
  </si>
  <si>
    <t>Nelson Lagoon Electric Cooperative</t>
  </si>
  <si>
    <t>Nelson Lagoon</t>
  </si>
  <si>
    <t>Nikolai Light &amp; Power</t>
  </si>
  <si>
    <t>Nikolai</t>
  </si>
  <si>
    <t>Nome Joint Utility System</t>
  </si>
  <si>
    <t>North Slope Borough</t>
  </si>
  <si>
    <t>Anaktuvuk Pass</t>
  </si>
  <si>
    <t>Atqasuk</t>
  </si>
  <si>
    <t>Kaktovik</t>
  </si>
  <si>
    <t>Nuiqsut</t>
  </si>
  <si>
    <t>Point Hope</t>
  </si>
  <si>
    <t>Point Lay</t>
  </si>
  <si>
    <t>Wainwright</t>
  </si>
  <si>
    <t>Nunam Iqua Electric Company</t>
  </si>
  <si>
    <t>Nunam Iqua</t>
  </si>
  <si>
    <t>Nushagak Electric Cooperative</t>
  </si>
  <si>
    <t>Ouzinkie, City of</t>
  </si>
  <si>
    <t>Ouzinkie</t>
  </si>
  <si>
    <t>Pedro Bay Village Council</t>
  </si>
  <si>
    <t>Pilot Point Electrical</t>
  </si>
  <si>
    <t>Pilot Point</t>
  </si>
  <si>
    <t>Platinum, City of</t>
  </si>
  <si>
    <t>Port Heiden, City of</t>
  </si>
  <si>
    <t>Port Heiden</t>
  </si>
  <si>
    <t>Puvurnaq Power Company</t>
  </si>
  <si>
    <t>Ruby, City of</t>
  </si>
  <si>
    <t>Sand Point Electric Company</t>
  </si>
  <si>
    <t>Sand Point</t>
  </si>
  <si>
    <t>St. Paul Municipal Electrical Utility</t>
  </si>
  <si>
    <t>St. Paul</t>
  </si>
  <si>
    <t>Takotna Community Association Utilities</t>
  </si>
  <si>
    <t>Takotna</t>
  </si>
  <si>
    <t>Tanalian Electric Cooperative</t>
  </si>
  <si>
    <t>Port Alsworth</t>
  </si>
  <si>
    <t>Tanana Power Company</t>
  </si>
  <si>
    <t>Tanana</t>
  </si>
  <si>
    <t>Tatitlek Electric Utility</t>
  </si>
  <si>
    <t>Tatitlek</t>
  </si>
  <si>
    <t>Tenakee Springs, City of</t>
  </si>
  <si>
    <t>Tenakee Springs</t>
  </si>
  <si>
    <t>Tuluksak Traditional Power Utility (11)</t>
  </si>
  <si>
    <t>Tuluksak</t>
  </si>
  <si>
    <t>Tuntutuliak Community Service Assoc.</t>
  </si>
  <si>
    <t>Tuntutuliak</t>
  </si>
  <si>
    <t>Twin Hills Village Council</t>
  </si>
  <si>
    <t>Twin Hills</t>
  </si>
  <si>
    <t>Umnak Power Company</t>
  </si>
  <si>
    <t>Unalakleet Valley Electrical Cooperative</t>
  </si>
  <si>
    <t>Unalaska Electric Utility</t>
  </si>
  <si>
    <t>Unqusrag Power Company</t>
  </si>
  <si>
    <t>Newtok</t>
  </si>
  <si>
    <t>White Mountain Utilities</t>
  </si>
  <si>
    <t>Variables</t>
  </si>
  <si>
    <t>Slana</t>
  </si>
  <si>
    <t>Teller</t>
  </si>
  <si>
    <t>Chignik Lake</t>
  </si>
  <si>
    <t>Galena</t>
  </si>
  <si>
    <t>Kipnuk</t>
  </si>
  <si>
    <t>Koyukuk</t>
  </si>
  <si>
    <t>Platinum</t>
  </si>
  <si>
    <t>St. George</t>
  </si>
  <si>
    <t>White Mountain</t>
  </si>
  <si>
    <t>NPV Benefits</t>
  </si>
  <si>
    <t>Units</t>
  </si>
  <si>
    <t>$ per year</t>
  </si>
  <si>
    <t>kWh per year</t>
  </si>
  <si>
    <t>Fuel Use</t>
  </si>
  <si>
    <t>gallons per year</t>
  </si>
  <si>
    <t>Fuel Cost</t>
  </si>
  <si>
    <t>Unit</t>
  </si>
  <si>
    <t>Value</t>
  </si>
  <si>
    <t xml:space="preserve">Project Capital Cost </t>
  </si>
  <si>
    <t>Project ID</t>
  </si>
  <si>
    <t>Diesel Generator O&amp;M</t>
  </si>
  <si>
    <t>Entered Value</t>
  </si>
  <si>
    <t>NPV Capital Costs</t>
  </si>
  <si>
    <t>Project Life</t>
  </si>
  <si>
    <t>years</t>
  </si>
  <si>
    <t>kWh per gallon</t>
  </si>
  <si>
    <t>Electric</t>
  </si>
  <si>
    <t>Proposed</t>
  </si>
  <si>
    <t>Base</t>
  </si>
  <si>
    <t>Heating</t>
  </si>
  <si>
    <t>Project Start</t>
  </si>
  <si>
    <t>Renewable O&amp;M</t>
  </si>
  <si>
    <t>$</t>
  </si>
  <si>
    <t>Renewable Heat O&amp;M</t>
  </si>
  <si>
    <t>Net Benefit</t>
  </si>
  <si>
    <t>NPV Net Benefit</t>
  </si>
  <si>
    <t>Rural</t>
  </si>
  <si>
    <t>Fairbanks</t>
  </si>
  <si>
    <t>Juneau</t>
  </si>
  <si>
    <t>Total avoided cost/kWh</t>
  </si>
  <si>
    <t>Fossil Fuel Generation</t>
  </si>
  <si>
    <t>Community Name</t>
  </si>
  <si>
    <t>Geothermal</t>
  </si>
  <si>
    <t>Railbelt North of Alaska Range</t>
  </si>
  <si>
    <t>Railbelt South of Alaska Range</t>
  </si>
  <si>
    <t>Renewable Heat</t>
  </si>
  <si>
    <t>Natural Gas</t>
  </si>
  <si>
    <t>Project Title</t>
  </si>
  <si>
    <t>Renewable Generation O&amp;M</t>
  </si>
  <si>
    <t>Base System</t>
  </si>
  <si>
    <t>Project Description</t>
  </si>
  <si>
    <t>Region</t>
  </si>
  <si>
    <t>year</t>
  </si>
  <si>
    <t>Hydrokinetic</t>
  </si>
  <si>
    <t>Biofuels</t>
  </si>
  <si>
    <t>Ocean/Tidal</t>
  </si>
  <si>
    <t>Solar Thermal</t>
  </si>
  <si>
    <t>Gas</t>
  </si>
  <si>
    <t>Heat Recovery</t>
  </si>
  <si>
    <t>O&amp;M Rural</t>
  </si>
  <si>
    <t>O&amp;M Railbelt</t>
  </si>
  <si>
    <t>Hydro (Run of River)</t>
  </si>
  <si>
    <t>Solar PV</t>
  </si>
  <si>
    <t>Intertie</t>
  </si>
  <si>
    <t>%</t>
  </si>
  <si>
    <t>Heat</t>
  </si>
  <si>
    <t>Benchmark price is:</t>
  </si>
  <si>
    <t>Increasing at</t>
  </si>
  <si>
    <t>Enter appropriate information; this cell is not linked to any other cells.</t>
  </si>
  <si>
    <t>Comments: (Please assign comment ID and hyperlink next to applicable column/row)</t>
  </si>
  <si>
    <t>Results</t>
  </si>
  <si>
    <t>Performance</t>
  </si>
  <si>
    <t>Displaced Electricity</t>
  </si>
  <si>
    <t>total lifetime kWh</t>
  </si>
  <si>
    <t>Displaced Petroleum Fuel</t>
  </si>
  <si>
    <t>total lifetime gallons</t>
  </si>
  <si>
    <t>Displaced Natural Gas</t>
  </si>
  <si>
    <t>Proposed System</t>
  </si>
  <si>
    <t>Displaced Electric</t>
  </si>
  <si>
    <t>Displaced Heat</t>
  </si>
  <si>
    <t>Proposed Generation Cost</t>
  </si>
  <si>
    <t>Proposed Heat Cost</t>
  </si>
  <si>
    <t>Base Heating Cost</t>
  </si>
  <si>
    <t>Community</t>
  </si>
  <si>
    <t>Nearest Fuel Community</t>
  </si>
  <si>
    <t>Alaska Energy Authority</t>
  </si>
  <si>
    <t>Contact</t>
  </si>
  <si>
    <t>Hydro (Reservoir)</t>
  </si>
  <si>
    <t>Avoided CO2</t>
  </si>
  <si>
    <t>tonnes per year</t>
  </si>
  <si>
    <t>total lifetime tonnes</t>
  </si>
  <si>
    <t>Renewable Heat Scheduled Repairs</t>
  </si>
  <si>
    <t>Low</t>
  </si>
  <si>
    <t>Mid</t>
  </si>
  <si>
    <t>High</t>
  </si>
  <si>
    <t>Carbon Prices</t>
  </si>
  <si>
    <t>Assumptions and workup</t>
  </si>
  <si>
    <t>Electric Capacity</t>
  </si>
  <si>
    <t>kW</t>
  </si>
  <si>
    <t>Electric Capacity Factor</t>
  </si>
  <si>
    <t>Heating Capacity</t>
  </si>
  <si>
    <t>Heating Capacity Factor</t>
  </si>
  <si>
    <t>Btu/hr</t>
  </si>
  <si>
    <t>Renewable Fuel Use Quantity (Biomass)</t>
  </si>
  <si>
    <t>green tons</t>
  </si>
  <si>
    <t>Renewable Fuel Cost</t>
  </si>
  <si>
    <t>$ per unit</t>
  </si>
  <si>
    <t>Total Renewable Fuel Cost</t>
  </si>
  <si>
    <t>Metric Tons CO2 per gallon:</t>
  </si>
  <si>
    <t>Source:</t>
  </si>
  <si>
    <t>US Energy Information Administration, Voluntary Reporting of Greenhouse Gases Program</t>
  </si>
  <si>
    <t>Table1. Carbon Dioxide Emission Factors for Stationary Combustion</t>
  </si>
  <si>
    <t>http://www.eia.gov/oiaf/1605/coefficients.html#tbl1</t>
  </si>
  <si>
    <t>Fuel</t>
  </si>
  <si>
    <t>Emission Factor</t>
  </si>
  <si>
    <t>Metric Ton CO2/unit</t>
  </si>
  <si>
    <t>Middle Distillate Fuels (No. 1, No. 2, No. 4 fuel oil, diesel, home heating oil)</t>
  </si>
  <si>
    <t>Kg CO2/MMBtu</t>
  </si>
  <si>
    <t>Kg CO2/gallon</t>
  </si>
  <si>
    <t>Natural Gas (National Average)</t>
  </si>
  <si>
    <t>Kg CO2/therm</t>
  </si>
  <si>
    <t>http://www.nber.org/papers/w16913</t>
  </si>
  <si>
    <t>"Estimating the Social Cost of Carbon for Use in the U.S. Federal Rulemakings: A summary and Interpretations"</t>
  </si>
  <si>
    <t>Social Cost of Carbon Rate of Increase</t>
  </si>
  <si>
    <t>Thorne Bay</t>
  </si>
  <si>
    <t>Metric Tons CO2 per Mcf:</t>
  </si>
  <si>
    <t>Please use this worksheet to show all your calculations.</t>
  </si>
  <si>
    <t>Moisture Content</t>
  </si>
  <si>
    <t>Heating Value</t>
  </si>
  <si>
    <t>Green Tons</t>
  </si>
  <si>
    <t>MMBtu per unit</t>
  </si>
  <si>
    <t>http://www.consumerenergycenter.org/home/heating_cooling/firewood.html</t>
  </si>
  <si>
    <t>Notes</t>
  </si>
  <si>
    <t>1. "Forest Products Measurements and Conversion Factors with Special Emphasis</t>
  </si>
  <si>
    <t>on the U.S. Pacific Northwest.: U of Washington, David Briggs. Most current edition.</t>
  </si>
  <si>
    <t>2. "Conversion Factors for the Forest-Products Industry in Western Canada"</t>
  </si>
  <si>
    <t>by Jock Dobie and D.M. Wright. August 1975 (non-metric units).</t>
  </si>
  <si>
    <t>3. "Wood handbook: Wood as an Engineering Material"</t>
  </si>
  <si>
    <t>USDA, Forest Products Laboratory. Ag Handbook No. 72. Most recent editions.</t>
  </si>
  <si>
    <t>4. "Canadian Woods: Their Properties and Uses.</t>
  </si>
  <si>
    <t>U of Toronto Press in coop with Canadian Forestry Service. Most recent edition.</t>
  </si>
  <si>
    <t>5. "Use of Wood Energy in Remote Interior Alaskan Communities"</t>
  </si>
  <si>
    <t>Reid, Collins Alaska Inc. September 1981.</t>
  </si>
  <si>
    <t>6. "Matanuska-Susitna Borough: Forest Inventory Report"</t>
  </si>
  <si>
    <t>7. Kenai Conversion Tables. Cal Kerr 2002.</t>
  </si>
  <si>
    <t>[I'll send a copy to you.]</t>
  </si>
  <si>
    <t>8. U of A. Cooperative Extension.</t>
  </si>
  <si>
    <t>Axel Carlson. Original author. Now Seifert.</t>
  </si>
  <si>
    <t>Comparative Unit Fuel Costs for Equivalent Dollar Net Heat Output"</t>
  </si>
  <si>
    <t>9. Alaska Power Authority: Wood Cost Model</t>
  </si>
  <si>
    <t>Adapted by Kerr.</t>
  </si>
  <si>
    <t>Softwood</t>
  </si>
  <si>
    <t>Wood Chips</t>
  </si>
  <si>
    <t xml:space="preserve"> Units</t>
  </si>
  <si>
    <t>Biomass Fuel</t>
  </si>
  <si>
    <t>Cords</t>
  </si>
  <si>
    <t>Wood Pellet</t>
  </si>
  <si>
    <t>40 lbs bag</t>
  </si>
  <si>
    <t>Wood Heating and Weights Values</t>
  </si>
  <si>
    <t>Species</t>
  </si>
  <si>
    <t>MMBtu/Cord*</t>
  </si>
  <si>
    <t>Cord Weight (pounds)** GREEN</t>
  </si>
  <si>
    <t>Cord Weight (pounds)** DRY</t>
  </si>
  <si>
    <t>Alder, Red</t>
  </si>
  <si>
    <t>18.4 - 19.5</t>
  </si>
  <si>
    <t>2000 - 2600</t>
  </si>
  <si>
    <t>3200 - 4100</t>
  </si>
  <si>
    <t>Aspen</t>
  </si>
  <si>
    <t>17.0 - 18.0</t>
  </si>
  <si>
    <t>1860 - 2400</t>
  </si>
  <si>
    <t>Southeast</t>
  </si>
  <si>
    <t>Interior</t>
  </si>
  <si>
    <t>Birch</t>
  </si>
  <si>
    <t>25.9-27.5</t>
  </si>
  <si>
    <t>2840 - 3650</t>
  </si>
  <si>
    <t>3020 - 3880</t>
  </si>
  <si>
    <t>4630 - 5960</t>
  </si>
  <si>
    <t>Cottonwood</t>
  </si>
  <si>
    <t>15.8 - 16.8</t>
  </si>
  <si>
    <t>1730 - 2225</t>
  </si>
  <si>
    <t>2700 - 3475</t>
  </si>
  <si>
    <t>Juniper, western</t>
  </si>
  <si>
    <t>23.4 - 26.4</t>
  </si>
  <si>
    <t>2400 - 3050</t>
  </si>
  <si>
    <t>4225 - 5410</t>
  </si>
  <si>
    <t>Pine, Lodgepole (Shore Pine)</t>
  </si>
  <si>
    <t>South</t>
  </si>
  <si>
    <t>3320 - 4270</t>
  </si>
  <si>
    <t xml:space="preserve">19.7 - 22.3 </t>
  </si>
  <si>
    <t>2000 - 2580</t>
  </si>
  <si>
    <t>Spruce, Sitka</t>
  </si>
  <si>
    <t>19.3 - 21.7</t>
  </si>
  <si>
    <t>1960 - 2520</t>
  </si>
  <si>
    <t>3190 - 4100</t>
  </si>
  <si>
    <t>Willow, Black</t>
  </si>
  <si>
    <t>17.5 - 18.6</t>
  </si>
  <si>
    <t>1910 - 2450</t>
  </si>
  <si>
    <t>3140 - 4040</t>
  </si>
  <si>
    <t>*British thermal unit (Btu) values based on specific gravity of 80 cubic feet per cord. 8000 to 8500 Btu per pound for non resinous woods. 8600 to 9700 Btu per pound for resinous woods.</t>
  </si>
  <si>
    <t>**Weights:</t>
  </si>
  <si>
    <t>Higher value of range assumes 90 cubic feet of wood per cord.</t>
  </si>
  <si>
    <t>Lower value of  range assumes 70 cubic feet of wood per cord.</t>
  </si>
  <si>
    <t>Dry weight at 12 percent moisture content</t>
  </si>
  <si>
    <t>All moisture content based on "wet" wood basis</t>
  </si>
  <si>
    <t xml:space="preserve">Source: </t>
  </si>
  <si>
    <t>California Energy Commission</t>
  </si>
  <si>
    <t>Cal Kerr, Northern Economics</t>
  </si>
  <si>
    <t>Southcentral</t>
  </si>
  <si>
    <t>HHV or LHV*</t>
  </si>
  <si>
    <t>Green weight at 40 to 60 percent moisture content</t>
  </si>
  <si>
    <t>Biomass Fuel Type</t>
  </si>
  <si>
    <t>Green Ton - 2,000 pounds of undried biomass material. Moisture content must be specified if green tons are used as a measure of fuel energy.</t>
  </si>
  <si>
    <t>Dec 2006. Sanders Forestry Consulting.</t>
  </si>
  <si>
    <t>Please use this worksheet for reference and to input additional data regarding biomass fuel used in the project being analyzed.</t>
  </si>
  <si>
    <t>Enter a value if one exists in the application, please see worksheet 'Biomass Units' for reference. Please show your all your calculations in the 'Calc' sheet.</t>
  </si>
  <si>
    <t>Other Sources:</t>
  </si>
  <si>
    <t>Note: Below please enter the values being used in the project analysis. If values other than the estimates provided below are not used, please include source and assumptions being used in the 'Notes' column.  Use the blank space in 'Calc' sheet for your calculations.</t>
  </si>
  <si>
    <t>Wind Class</t>
  </si>
  <si>
    <t>0-5.1</t>
  </si>
  <si>
    <t>0-5.6</t>
  </si>
  <si>
    <t>5.1-5.9</t>
  </si>
  <si>
    <t>5.6-6.4</t>
  </si>
  <si>
    <t>5.9-6.5</t>
  </si>
  <si>
    <t>6.4-7</t>
  </si>
  <si>
    <t>6.5-7</t>
  </si>
  <si>
    <t>7-7.5</t>
  </si>
  <si>
    <t>7-7.4</t>
  </si>
  <si>
    <t>7.5-8</t>
  </si>
  <si>
    <t>7.4-7.9</t>
  </si>
  <si>
    <t>8-8.8</t>
  </si>
  <si>
    <t>&gt;7.9</t>
  </si>
  <si>
    <t>&gt;8.8</t>
  </si>
  <si>
    <t>Multiplier to 2012$</t>
  </si>
  <si>
    <t>Kodiak</t>
  </si>
  <si>
    <t>Petersburg</t>
  </si>
  <si>
    <t>Sitka</t>
  </si>
  <si>
    <t>Wrangell</t>
  </si>
  <si>
    <t>CPI-U 2013</t>
  </si>
  <si>
    <t>CPI 2007-U</t>
  </si>
  <si>
    <t>2007$ per metric ton in 2014</t>
  </si>
  <si>
    <t>CO2 Conversion Factors</t>
  </si>
  <si>
    <t xml:space="preserve">1 Metric Ton = </t>
  </si>
  <si>
    <t>Kg</t>
  </si>
  <si>
    <t>Assumptions Source</t>
  </si>
  <si>
    <t>Interagency Working Group on Social Cost of Carbon, United States Government</t>
  </si>
  <si>
    <t>May 2013</t>
  </si>
  <si>
    <t>Revised November 2013</t>
  </si>
  <si>
    <t>Note:</t>
  </si>
  <si>
    <t>"The difference between the original estimates reported in the May 2013 version of this technical support document and this revision are generally one dollar or less. "</t>
  </si>
  <si>
    <t>CPI-rate</t>
  </si>
  <si>
    <t xml:space="preserve">CPI multiplier </t>
  </si>
  <si>
    <t>MMBtu per kWh</t>
  </si>
  <si>
    <t>Avoided Cost Rate (Fuel &amp; Capacity*)</t>
  </si>
  <si>
    <t>C</t>
  </si>
  <si>
    <t>x1 variable: GVEA Fuel Oil Price</t>
  </si>
  <si>
    <t>β1</t>
  </si>
  <si>
    <t>x2 variable: GVEA Coal Price</t>
  </si>
  <si>
    <t>β2</t>
  </si>
  <si>
    <t>*Assumption: Capacity avoided cost = 6% Residential Rate</t>
  </si>
  <si>
    <t>Residential Rate</t>
  </si>
  <si>
    <t>Avoided Cost Rate (Fuel)</t>
  </si>
  <si>
    <t>Scheduled Repairs</t>
  </si>
  <si>
    <t>Annual Fuel Cost</t>
  </si>
  <si>
    <t>Annual CPI-U</t>
  </si>
  <si>
    <t>Default Fuel Displacement Assumptions</t>
  </si>
  <si>
    <t>Fuel Oil, Coal (GVEA)</t>
  </si>
  <si>
    <t>Natural Gas (CEA)</t>
  </si>
  <si>
    <t>Fuel Oil</t>
  </si>
  <si>
    <t>Renewable Energy Fund Program</t>
  </si>
  <si>
    <t>Social Cost of Carbon Projection</t>
  </si>
  <si>
    <t>% per Year</t>
  </si>
  <si>
    <t>Annual</t>
  </si>
  <si>
    <t>Additional Assumptions for Wind Projects:</t>
  </si>
  <si>
    <r>
      <t xml:space="preserve">Source: </t>
    </r>
    <r>
      <rPr>
        <i/>
        <sz val="10"/>
        <rFont val="Arial"/>
        <family val="2"/>
      </rPr>
      <t>National Bureau of Economic Research</t>
    </r>
  </si>
  <si>
    <t>Rural (0)
Urban (1)</t>
  </si>
  <si>
    <r>
      <t>Residential Rate = C +</t>
    </r>
    <r>
      <rPr>
        <b/>
        <sz val="10"/>
        <color theme="0"/>
        <rFont val="Calibri"/>
        <family val="2"/>
      </rPr>
      <t>β</t>
    </r>
    <r>
      <rPr>
        <b/>
        <sz val="10"/>
        <color theme="0"/>
        <rFont val="Arial"/>
        <family val="2"/>
      </rPr>
      <t xml:space="preserve">1X1 + </t>
    </r>
    <r>
      <rPr>
        <b/>
        <sz val="10"/>
        <color theme="0"/>
        <rFont val="Calibri"/>
        <family val="2"/>
      </rPr>
      <t>β</t>
    </r>
    <r>
      <rPr>
        <b/>
        <sz val="10"/>
        <color theme="0"/>
        <rFont val="Arial"/>
        <family val="2"/>
      </rPr>
      <t>2X2</t>
    </r>
  </si>
  <si>
    <r>
      <t>Avoided Cost Rate = C +</t>
    </r>
    <r>
      <rPr>
        <b/>
        <sz val="10"/>
        <color theme="0"/>
        <rFont val="Calibri"/>
        <family val="2"/>
      </rPr>
      <t>β</t>
    </r>
    <r>
      <rPr>
        <b/>
        <sz val="10"/>
        <color theme="0"/>
        <rFont val="Arial"/>
        <family val="2"/>
      </rPr>
      <t xml:space="preserve">1X1 + </t>
    </r>
    <r>
      <rPr>
        <b/>
        <sz val="10"/>
        <color theme="0"/>
        <rFont val="Calibri"/>
        <family val="2"/>
      </rPr>
      <t>β</t>
    </r>
    <r>
      <rPr>
        <b/>
        <sz val="10"/>
        <color theme="0"/>
        <rFont val="Arial"/>
        <family val="2"/>
      </rPr>
      <t>2X2</t>
    </r>
  </si>
  <si>
    <t>Railbelt North of Alaska Range, (GVEA Fuel Oil and Coal)</t>
  </si>
  <si>
    <t>Railbelt South of Alaska Range, (CEA Natural Gas)</t>
  </si>
  <si>
    <t>Select from drop-down menu.</t>
  </si>
  <si>
    <t>Displays the NPV value of the benefits/savings provided by the project over its life.</t>
  </si>
  <si>
    <t>Displays the total NPV value of the costs of the project over its life.</t>
  </si>
  <si>
    <t>Displays the Benefit-Cost ratio</t>
  </si>
  <si>
    <t>Enter the year the project commences operation.</t>
  </si>
  <si>
    <t>Enter the capacity of the propose heating system in Btu per hour; this cell is not linked to any other cells</t>
  </si>
  <si>
    <t>Enter the installed capacity of the proposed electric system; this cell is not linked to any other cells.</t>
  </si>
  <si>
    <t>Calculated total net benefits of the project.</t>
  </si>
  <si>
    <t>Annual Cost Savings</t>
  </si>
  <si>
    <t>Electric Cost Savings</t>
  </si>
  <si>
    <t>Heating Cost Savings</t>
  </si>
  <si>
    <t>Total Cost Savings</t>
  </si>
  <si>
    <t>Applicant's Diesel Generator Efficiency</t>
  </si>
  <si>
    <t>Displays the total capital costs of the project.</t>
  </si>
  <si>
    <t>Project Phases</t>
  </si>
  <si>
    <t xml:space="preserve">Name </t>
  </si>
  <si>
    <t>Short Name</t>
  </si>
  <si>
    <t>Definition</t>
  </si>
  <si>
    <t>Phase I</t>
  </si>
  <si>
    <t>Reconnaissance</t>
  </si>
  <si>
    <t>A preliminary general study designed to ascertain whether a feasibility study is warranted</t>
  </si>
  <si>
    <t>Phase II</t>
  </si>
  <si>
    <t>Feasibility Analysis, Resource Assessment, Conceptual Design</t>
  </si>
  <si>
    <t>Feasibility</t>
  </si>
  <si>
    <t>Detailed evaluation intended to assess technical, economic, financial and operational viability and to narrow focus of final design and construction.</t>
  </si>
  <si>
    <t>Phase III</t>
  </si>
  <si>
    <t>Final Design and Permitting</t>
  </si>
  <si>
    <t>Final Design</t>
  </si>
  <si>
    <t>Project configuration and specifications that guide construction. Land use and resource permits and leases required for construction.</t>
  </si>
  <si>
    <t>Phase IV</t>
  </si>
  <si>
    <t>Construction, Commissioning, Operation and Reporting</t>
  </si>
  <si>
    <t>Construction</t>
  </si>
  <si>
    <t>Completion of project construction, start of operation and final commissioning. It also includes follow-up O&amp;M reporting requirements.</t>
  </si>
  <si>
    <t>Assumed real growth rate</t>
  </si>
  <si>
    <t>Fuel Cost per kWh</t>
  </si>
  <si>
    <t>AEA variable O&amp;M ( assumed, from Emerman)</t>
  </si>
  <si>
    <t>Chitina</t>
  </si>
  <si>
    <t>Community Fuel Oil Price Projections for Electric Sector</t>
  </si>
  <si>
    <t>Natural Gas Price - Heat</t>
  </si>
  <si>
    <t>Technical Support Document: Technical Update of the Social Cost of Carbon for Regulatory Impact Analysis - Under Executive Order 12866</t>
  </si>
  <si>
    <t>Displays the NPV value of the net benefit of the  project over its life.</t>
  </si>
  <si>
    <t>Displays summary performance measures of the project given the parameters provided.</t>
  </si>
  <si>
    <t>Enter only the renewable energy production that offsets base electric production. Generation in excess of the electric load (e.g. for heating) should not be entered into this cell.</t>
  </si>
  <si>
    <t>Enter capital costs of the project in the year where they're expected to be incurred.</t>
  </si>
  <si>
    <t>Renewable Energy Fund Economic Benefit-Cost Analysis Model</t>
  </si>
  <si>
    <t>The region determines the fuel type the project will offset for electrical generation projects, fuel oil for rural region, natural gas utility power generation and space heating for Railbelt South of the Alaska Range, and fuel oil or coal for Railbelt North of the Alaska Range. Selecting the region automatically set the title and units of the project analysis worksheet cells so should be done before entering other project data.</t>
  </si>
  <si>
    <t>Enter applicant provided value if one exists, provide documentation for other values in the notes section.</t>
  </si>
  <si>
    <t>Annual Cost and Savings</t>
  </si>
  <si>
    <t>Other Public Benefits</t>
  </si>
  <si>
    <t>Renewable O&amp;M - Annual marginal change</t>
  </si>
  <si>
    <t>Proposed - Marginal cost only</t>
  </si>
  <si>
    <t>Genset Power Class</t>
  </si>
  <si>
    <t>$/hour</t>
  </si>
  <si>
    <t>$/kWh</t>
  </si>
  <si>
    <t># of Cylinders</t>
  </si>
  <si>
    <t>Sample Gensets</t>
  </si>
  <si>
    <t>60-150kW</t>
  </si>
  <si>
    <t>JD4045</t>
  </si>
  <si>
    <t>151-360kW</t>
  </si>
  <si>
    <t>JD6068/6081/6090, DD Series 60, Cat C9</t>
  </si>
  <si>
    <t>361-600kW</t>
  </si>
  <si>
    <t>6 or 8</t>
  </si>
  <si>
    <t>Cat 3456/3408/C18/C27, MTU 1600, Cummins QSX15</t>
  </si>
  <si>
    <t>601-1,300kW</t>
  </si>
  <si>
    <t>8 to 16</t>
  </si>
  <si>
    <t>Cat 3508/3512/3516</t>
  </si>
  <si>
    <t>kWh/gallon</t>
  </si>
  <si>
    <t>Total current annual generation</t>
  </si>
  <si>
    <t xml:space="preserve">Diesel Generation Efficiency </t>
  </si>
  <si>
    <t>Size of impacted engines (select from list)</t>
  </si>
  <si>
    <t>Hilcorp Contract Prices (nominal)</t>
  </si>
  <si>
    <t>Carbon price for Natural Gas, 2015$ per Mcf</t>
  </si>
  <si>
    <t>Real 2015$ per metric ton CO2-equivalent</t>
  </si>
  <si>
    <t>Converted to 2015$</t>
  </si>
  <si>
    <t>Carbon price, 2015$ per gallon</t>
  </si>
  <si>
    <t>Tununak</t>
  </si>
  <si>
    <t>Utility direct communication</t>
  </si>
  <si>
    <t>*Please enter HHV for High Heating Value or LHV for Low Heating Value</t>
  </si>
  <si>
    <t>Base System - Non-Railbelt Only</t>
  </si>
  <si>
    <t>Base Generation Avoided Cost</t>
  </si>
  <si>
    <t>Base - Fuel and capacity cost only</t>
  </si>
  <si>
    <t>Total Other Public Benefit</t>
  </si>
  <si>
    <t>1% Capital Cost</t>
  </si>
  <si>
    <t>If you can estimate run-hours saved on diesel engines please calculate an annual cost and resulting cost per kWh based on your project's specifications. If you do not have this information use the cost/kWh provided above.</t>
  </si>
  <si>
    <t># hours diesels OFF per year</t>
  </si>
  <si>
    <t>Calculated base case $/kWh</t>
  </si>
  <si>
    <t>Estimated renewable generation kWh/year</t>
  </si>
  <si>
    <t>Base Case O&amp;M - For Diesels OFF ONLY</t>
  </si>
  <si>
    <t>Manually enter the community where the project is located or that would be served by the project. It may be different than "Nearest Fuel Community". This cell is not linked to any other cells</t>
  </si>
  <si>
    <t xml:space="preserve">Use the applicant's project life information for the "Applicant B/C" model. For the "AEA B/C" model, use AEA's baseline assumption found in the "Assumptions" worksheet. </t>
  </si>
  <si>
    <t>Select size of base system engines from dropdown list</t>
  </si>
  <si>
    <t xml:space="preserve">Manually enter current kWh/gallon </t>
  </si>
  <si>
    <t>Enter the current total diesel generation for the community</t>
  </si>
  <si>
    <r>
      <t xml:space="preserve">If appropriate, enter the estimated additional public benefit of the project beyond fuel displacement to be included in the B/C ratio calculations. Please enter value in row </t>
    </r>
    <r>
      <rPr>
        <b/>
        <sz val="10"/>
        <rFont val="Arial"/>
        <family val="2"/>
      </rPr>
      <t>62.</t>
    </r>
    <r>
      <rPr>
        <sz val="10"/>
        <rFont val="Arial"/>
        <family val="2"/>
      </rPr>
      <t xml:space="preserve"> Before using this feature, please read the accompanying notes provided as a word document in the comment section. Please show detailed source and/or assumptions in the 'Calc' worksheet.</t>
    </r>
  </si>
  <si>
    <t xml:space="preserve">Calculated net benefits of the project from electricity </t>
  </si>
  <si>
    <t>Calculated net benefits of the project from heat</t>
  </si>
  <si>
    <r>
      <t xml:space="preserve">If appropriate, enter the estimated additional public benefit of the project beyond fuel displacement to be included in the B/C ratio calculations. </t>
    </r>
    <r>
      <rPr>
        <b/>
        <u/>
        <sz val="10"/>
        <rFont val="Arial"/>
        <family val="2"/>
      </rPr>
      <t xml:space="preserve">Before using this feature, please read the accompanying word document included in the comments section. </t>
    </r>
    <r>
      <rPr>
        <sz val="10"/>
        <rFont val="Arial"/>
        <family val="2"/>
      </rPr>
      <t>Show detailed sources and/or assumptions in the 'Calc' worksheet.</t>
    </r>
  </si>
  <si>
    <t>Scheduled replacement(s)</t>
  </si>
  <si>
    <t>Renewable scheduled replacement(s)</t>
  </si>
  <si>
    <t>Enter a value if one exists in the application. Note that standard repair and maintenance is included in the O&amp;M estimate</t>
  </si>
  <si>
    <t>$/gallon or $/kWh</t>
  </si>
  <si>
    <t>Cell changes title and units based on region, e.g. Railbelt South of the Range produces avoided costs in $/kWh</t>
  </si>
  <si>
    <t>All estimates cost estimates are for the margin</t>
  </si>
  <si>
    <t>NOTES on O&amp;M and Fuel Price Model changes, PLEASE READ</t>
  </si>
  <si>
    <r>
      <rPr>
        <b/>
        <sz val="10"/>
        <color rgb="FF0000FF"/>
        <rFont val="Arial"/>
        <family val="2"/>
      </rPr>
      <t>PUBLIC BENEFITS</t>
    </r>
    <r>
      <rPr>
        <sz val="10"/>
        <rFont val="Arial"/>
        <family val="2"/>
      </rPr>
      <t>. Please read attached document</t>
    </r>
  </si>
  <si>
    <t>Multiplier to 2015$</t>
  </si>
  <si>
    <t>Ketchikan</t>
  </si>
  <si>
    <t>Wind installed cost</t>
  </si>
  <si>
    <t>Nearest Fuel Community (non-railbelt only)</t>
  </si>
  <si>
    <t>Sheet Name</t>
  </si>
  <si>
    <t>Sheet Description</t>
  </si>
  <si>
    <t>Instructions</t>
  </si>
  <si>
    <t>999-Calc</t>
  </si>
  <si>
    <t>Diesels ON</t>
  </si>
  <si>
    <t>Diesels OFF</t>
  </si>
  <si>
    <t>Assumptions</t>
  </si>
  <si>
    <t>Diesel Fuel Prices</t>
  </si>
  <si>
    <t>Railbelt Price Worksheet</t>
  </si>
  <si>
    <t>Natural Gas Prices</t>
  </si>
  <si>
    <t>Carbon Pricing</t>
  </si>
  <si>
    <t>Biomass Units</t>
  </si>
  <si>
    <t>Details the function of each cell in the model and appropriate inputs</t>
  </si>
  <si>
    <t>Provides an area to record all underlying calculations for figures used in the model</t>
  </si>
  <si>
    <t>Model for calculating the benefit-cost ratio of a project which does not result in diesel generators being turned off</t>
  </si>
  <si>
    <t>Model for calculating the benefit-cost ratio of a project which does result in diesel generators being turned off</t>
  </si>
  <si>
    <t>Lists assumptions used by AEA in calculating project economics</t>
  </si>
  <si>
    <t>Lists natural gas price projections</t>
  </si>
  <si>
    <t>Lists carbon price projections and methodology</t>
  </si>
  <si>
    <t xml:space="preserve">Lists fuel price projections and calculations for the Railbelt regions </t>
  </si>
  <si>
    <t>Provides biomass reference material and an area to record information and figures specific to the biomass project</t>
  </si>
  <si>
    <t xml:space="preserve">Lists diesel generation fuel price projections for all fuel communities </t>
  </si>
  <si>
    <t>Select from drop-down menu to select the community where the project is located or the nearest community with similar energy characteristics. This entry is linked to the look up table of the community fuel price.  If the community is located on the Railbelt, then this cell is not used.</t>
  </si>
  <si>
    <r>
      <rPr>
        <b/>
        <sz val="10"/>
        <color rgb="FF0000FF"/>
        <rFont val="Arial"/>
        <family val="2"/>
      </rPr>
      <t>PUBLIC BENEFITS</t>
    </r>
    <r>
      <rPr>
        <sz val="10"/>
        <rFont val="Arial"/>
        <family val="2"/>
      </rPr>
      <t>. Before using this new feature, please read the accompanying notes in the Instructions tab</t>
    </r>
  </si>
  <si>
    <r>
      <t xml:space="preserve">PUBLIC BENEFITS. </t>
    </r>
    <r>
      <rPr>
        <sz val="10"/>
        <rFont val="Arial"/>
        <family val="2"/>
      </rPr>
      <t>Before using this new feature, please read the accompanying notes in the Instructions tab</t>
    </r>
  </si>
  <si>
    <t>Renewable Energy Fund Economic Benefit-Cost Analysis Model - Diesels ON</t>
  </si>
  <si>
    <t>PLEASE READ</t>
  </si>
  <si>
    <t>Round 13</t>
  </si>
  <si>
    <t>Neil McMahon</t>
  </si>
  <si>
    <t>nmcmahon@akenergyauthority.org</t>
  </si>
  <si>
    <t>Units (all $ are $2020)</t>
  </si>
  <si>
    <t>Nominal contract price</t>
  </si>
  <si>
    <t>Heat Rate (2018 avg for CEA)</t>
  </si>
  <si>
    <t>*The heat rate is the average of Chugach Electric Association  Southcentral Power Plant, as reported to the RCA in the 2018 Annual Report. Data reported to the RCA for ML&amp;P Plant 2A was incorrect in both 2017 &amp; 2018.</t>
  </si>
  <si>
    <t>Natural Gas Projections, 2020</t>
  </si>
  <si>
    <t xml:space="preserve">AEO 2019 Coal Delivered Price Forecast </t>
  </si>
  <si>
    <t>Fuel oil price forecast for Fairbanks</t>
  </si>
  <si>
    <t>Avoided Cost Rate Forecasts</t>
  </si>
  <si>
    <t>AEA Natural Gas Price Forecast</t>
  </si>
  <si>
    <t>TDX Adak</t>
  </si>
  <si>
    <t>Adak</t>
  </si>
  <si>
    <t>Akhiok</t>
  </si>
  <si>
    <t>Ice-bound barge</t>
  </si>
  <si>
    <t>Ice-free barge</t>
  </si>
  <si>
    <t>Air</t>
  </si>
  <si>
    <t xml:space="preserve">   </t>
  </si>
  <si>
    <t>Arctic Village</t>
  </si>
  <si>
    <t>Andreanof Electric Corporation</t>
  </si>
  <si>
    <t>Road</t>
  </si>
  <si>
    <t>Birch Creek</t>
  </si>
  <si>
    <t>Chalkyitsik</t>
  </si>
  <si>
    <t>Chenega Bay</t>
  </si>
  <si>
    <t>Chignik</t>
  </si>
  <si>
    <t>Iliamna-Newhalen-Nondalton</t>
  </si>
  <si>
    <t>Kalskag</t>
  </si>
  <si>
    <t>Ketchikan Public Utilities</t>
  </si>
  <si>
    <t>Kodiak Energy Association</t>
  </si>
  <si>
    <t>Koliganek-New Koliganek</t>
  </si>
  <si>
    <t>Kwigillingok</t>
  </si>
  <si>
    <t>Manley Hot Springs</t>
  </si>
  <si>
    <t>Metlakatla Power &amp; Light</t>
  </si>
  <si>
    <t>Metlakatla</t>
  </si>
  <si>
    <t>Naknek-South Naknek-King Salmon</t>
  </si>
  <si>
    <t>Northway</t>
  </si>
  <si>
    <t>Pelican</t>
  </si>
  <si>
    <t>Perryville</t>
  </si>
  <si>
    <t>St. Mary's</t>
  </si>
  <si>
    <t>Venetie</t>
  </si>
  <si>
    <t>http://acep.uaf.edu/media/254003/WindPower_AlaskaCaseStudy_14986579.pdf</t>
  </si>
  <si>
    <t>/kW</t>
  </si>
  <si>
    <t>eq. gallons per kWh</t>
  </si>
  <si>
    <t>Assumptions by Technology Type - REF R13</t>
  </si>
  <si>
    <t>$/kWh test</t>
  </si>
  <si>
    <t>Average load</t>
  </si>
  <si>
    <t>Fuel Use*</t>
  </si>
  <si>
    <t>*Assumption: Weighted average Btu/kWh for all 2018 RCA-reported GVEA coal &amp; oil generation (does not include purchased power, wind or solar)</t>
  </si>
  <si>
    <t>Coal forecast rate (2050-)</t>
  </si>
  <si>
    <t>2016-2023 based on Hilcorp contract price with CEA, 2024-2050 forward based on EIA Henry Hub, held constant post-2050</t>
  </si>
  <si>
    <t>1% Capital Cost/Year</t>
  </si>
  <si>
    <t>Hydro RB is based on Bradley Lake O&amp;M 2019</t>
  </si>
  <si>
    <t>Average kWh/year generated by diesel</t>
  </si>
  <si>
    <t>No commercially available products</t>
  </si>
  <si>
    <t>Reporting for natural gas in Mcf and not MMBtu (this is how contracts are written).</t>
  </si>
  <si>
    <t>Added notes to O&amp;M estimates</t>
  </si>
  <si>
    <t>Updated "NOTES"</t>
  </si>
  <si>
    <t>Updated fuel prices</t>
  </si>
  <si>
    <t>Updated gas prices and explanation</t>
  </si>
  <si>
    <t>Updated heat rate for South of AK range</t>
  </si>
  <si>
    <t>Updated Coal forecast using 2019 AEO</t>
  </si>
  <si>
    <t>Removed unused row</t>
  </si>
  <si>
    <t>O&amp;M $/hr assumptions for diesels</t>
  </si>
  <si>
    <t>Method $/kWh for O&amp;M for diesels--added requirement for kWh of diesel generation. Uses division to calculate $/kWh for O&amp;M</t>
  </si>
  <si>
    <t xml:space="preserve">Here are the maximum capacity factors for each wind class. For reconnaissance and feasibility proposals, it is safe to use these maximums as the capacity factor assumptions. For design and construction proposals, use collected wind data and additional analysis that will better estimate actual production. </t>
  </si>
  <si>
    <t>O&amp;M table</t>
  </si>
  <si>
    <t>hydro rural</t>
  </si>
  <si>
    <t>hydro (reservoir) &amp; run of river Rb (based on Bradley 2019)</t>
  </si>
  <si>
    <t>biomass</t>
  </si>
  <si>
    <t>Heat recovery</t>
  </si>
  <si>
    <t>Wind project cost $/kW (based on ACEP 2016)</t>
  </si>
  <si>
    <t>2% Capital Cost</t>
  </si>
  <si>
    <t>$0.021/kWh</t>
  </si>
  <si>
    <t>Rural--average of reported O&amp;M. RB=Eva Creek 2018 (GVEA filing to RCA)</t>
  </si>
  <si>
    <t>1.5% of Capital Cost</t>
  </si>
  <si>
    <t>Rural=Average of reported O&amp;M</t>
  </si>
  <si>
    <t>1.35% Capital Cost</t>
  </si>
  <si>
    <t xml:space="preserve">Rural--average of reported O&amp;M. </t>
  </si>
  <si>
    <t>Updated years to start at 2020</t>
  </si>
  <si>
    <t>Start at 2020</t>
  </si>
  <si>
    <t>Updated rows 45 &amp; 46 including equations</t>
  </si>
  <si>
    <t>Rural=Average of Reported O&amp;M
RB consistent with Northern Intertie actual costs</t>
  </si>
  <si>
    <t>0.5% Capital Cost/Year</t>
  </si>
  <si>
    <t>0.5% Capital Cost</t>
  </si>
  <si>
    <t>Wind capacity factors</t>
  </si>
  <si>
    <t>Added new communities</t>
  </si>
  <si>
    <t>Updated Fuel use for North of AK range using 2018 GVEA reported values</t>
  </si>
  <si>
    <t>Renewable Heat Other costs</t>
  </si>
  <si>
    <t>Renewable Electric Other costs</t>
  </si>
  <si>
    <t>Renewable Other costs</t>
  </si>
  <si>
    <t>2020$ per kWh</t>
  </si>
  <si>
    <t>2020$ per Mcf</t>
  </si>
  <si>
    <t>$ per Mcf (2020$)</t>
  </si>
  <si>
    <t>2020$ per short ton</t>
  </si>
  <si>
    <t>MCFper year</t>
  </si>
  <si>
    <t>total lifetime MCF</t>
  </si>
  <si>
    <t>MCF per year</t>
  </si>
  <si>
    <t>Total current annual diesel generation</t>
  </si>
  <si>
    <t>2020$ (Total over the life of the project)</t>
  </si>
  <si>
    <t>Project size 
(kW)</t>
  </si>
  <si>
    <t>Golden Valley Electric Association</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</si>
  <si>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</si>
  <si>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</si>
  <si>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</si>
  <si>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</si>
  <si>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</si>
  <si>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</si>
  <si>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</si>
  <si>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</si>
  <si>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</si>
  <si>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</si>
  <si>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</si>
  <si>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</si>
  <si>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</si>
  <si>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</si>
  <si>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</si>
  <si>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</si>
  <si>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</si>
  <si>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</si>
  <si>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</si>
  <si>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</si>
  <si>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</si>
  <si>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</si>
  <si>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</si>
  <si>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</si>
  <si>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</si>
  <si>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</si>
  <si>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</si>
  <si>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</si>
  <si>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</si>
  <si>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</si>
  <si>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</si>
  <si>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</si>
  <si>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</si>
  <si>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</si>
  <si>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</si>
  <si>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</si>
  <si>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</si>
  <si>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</si>
  <si>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</si>
  <si>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</si>
  <si>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</si>
  <si>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</si>
  <si>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</si>
  <si>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</si>
  <si>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</si>
  <si>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</si>
  <si>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</si>
  <si>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</si>
  <si>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</si>
  <si>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</si>
  <si>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</si>
  <si>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</si>
  <si>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</si>
  <si>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</si>
  <si>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</si>
  <si>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</si>
  <si>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</si>
  <si>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</si>
  <si>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</si>
  <si>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</si>
  <si>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</si>
  <si>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</si>
  <si>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Removed carbon price</t>
  </si>
  <si>
    <t>Real prices held constant after 2045</t>
  </si>
  <si>
    <t>2015 Projections</t>
  </si>
  <si>
    <t>$2020 per mmBtu</t>
  </si>
  <si>
    <t>Prices held constant after 2045</t>
  </si>
  <si>
    <t>2020$ per gallon</t>
  </si>
  <si>
    <t>Utility communication</t>
  </si>
  <si>
    <t>Carbon Conversion factors</t>
  </si>
  <si>
    <t>Changed name from Carbon Pricing</t>
  </si>
  <si>
    <t>Hid rows for carbon pricing</t>
  </si>
  <si>
    <t>Home</t>
  </si>
  <si>
    <t>Hid rows including social cost of carbon assumptions</t>
  </si>
  <si>
    <t>REF XIII 
Urban &amp; &gt;1MW</t>
  </si>
  <si>
    <t>REF XIII &lt;1MW</t>
  </si>
  <si>
    <t>Wind cost per capacity estimates</t>
  </si>
  <si>
    <t>30-m Wind Speed</t>
  </si>
  <si>
    <t>50-m Wind Speed</t>
  </si>
  <si>
    <t>Fixed NPV calculation in column BO (should be current year + PV of future)</t>
  </si>
  <si>
    <t>Updated Nearest Fuel Community (non-railbelt only) lookup</t>
  </si>
  <si>
    <t>Instructions PLEASE READ</t>
  </si>
  <si>
    <t>$/hr</t>
  </si>
  <si>
    <t xml:space="preserve">Updated Diesels Off calculation to include number of hours diesels are turned off </t>
  </si>
  <si>
    <t>Hours per year</t>
  </si>
  <si>
    <t>Diesels OFF time</t>
  </si>
  <si>
    <t>Displaced Fossil Fuel Generation</t>
  </si>
  <si>
    <t>Displaced Scheduled component replacement(s)</t>
  </si>
  <si>
    <t>Displaced O&amp;M</t>
  </si>
  <si>
    <t>Displaced Fuel Use</t>
  </si>
  <si>
    <t>Displaced Fuel Cost</t>
  </si>
  <si>
    <t>Added field for "Diesels OFF time"</t>
  </si>
  <si>
    <t>Displaced Scheduled Repairs</t>
  </si>
  <si>
    <t>Displaced Annual Fuel Cost</t>
  </si>
  <si>
    <t>Updated naming for "Base Case" to include "Displaced"</t>
  </si>
  <si>
    <t>Economic Model</t>
  </si>
  <si>
    <t>Combined Diesels ON and Diesels OFF models into one model.</t>
  </si>
  <si>
    <t>Enter Value if Diesels are OFF</t>
  </si>
  <si>
    <t>If the project will operate in "Diesels OFF" mode, put in the expected hours the engines will remain off per year</t>
  </si>
  <si>
    <t>Renewable O&amp;M is a calculation based on the inputs to rows 64-65 and 86-87</t>
  </si>
  <si>
    <t>Calculate and input the capacity factor; this cell is not linked to any other cells</t>
  </si>
  <si>
    <t xml:space="preserve">This cell will autocalculate by default. If there is good information with which to provide a more nuanced analysis please refer to assumption about O&amp;M in both the assumptions tab and use the format provided in the Calc tab. Please document all alternate values in notes section. </t>
  </si>
  <si>
    <t>Enter applicant provided value if one exists, provide documentation for other values in the notes section. DO NOT USE IF DIESELS DO NOT TURN OFF</t>
  </si>
  <si>
    <t>Renewable Fuel Use Quantity</t>
  </si>
  <si>
    <t>green tons/kWh/etc.</t>
  </si>
  <si>
    <t>Enter a value if one exists in the application, please see worksheet 'Biomass Units' for reference. This will also be used for heat pumps, pumping loads for heat recovery, etc. Please show your all your calculations in the 'Calc' sheet.</t>
  </si>
  <si>
    <t>Updated field names to be consistent with "Economic Model"</t>
  </si>
  <si>
    <t>Updated instructions to be consistent with updates to "Economic Model"</t>
  </si>
  <si>
    <t>Hid tab</t>
  </si>
  <si>
    <t>Update calculation for "Renewable Generation O&amp;M". It is now an average of the sum of O&amp;M and scheduled repairs for Heat &amp; Electricity</t>
  </si>
  <si>
    <t>Added Renewable Other costs (Property tax, insurance)</t>
  </si>
  <si>
    <t>Added Renewable Heat Other costs (Property tax, insurance)</t>
  </si>
  <si>
    <t>Enter a value if the technology's output is expected to increase or decrease over time. For instance, a solar PV project will experience ~0.5% decrease in output per year or a hydro project may fulfill a greater load in the future.</t>
  </si>
  <si>
    <r>
      <t xml:space="preserve">IMPORTANT: PLEASE READ INSTRRUCTIONS PRIOR TO COMPLETING THE ECONOMIC MODEL. PLEASE CONTACT AEA WITH ANY QUESTIONS.
Values are to be entered in the cells with blue background only. Cells which are not shaded </t>
    </r>
    <r>
      <rPr>
        <b/>
        <u/>
        <sz val="10"/>
        <color rgb="FFFF0000"/>
        <rFont val="Arial"/>
        <family val="2"/>
      </rPr>
      <t>SHOULD NOT be edited</t>
    </r>
    <r>
      <rPr>
        <b/>
        <sz val="10"/>
        <color rgb="FFFF0000"/>
        <rFont val="Arial"/>
        <family val="2"/>
      </rPr>
      <t>. IF THESE CELLS MUST BE CHANGED, CHANGE FONT COLOR TO BLUE AND NOTE WITH A "Entered Value" LABEL.</t>
    </r>
  </si>
  <si>
    <t>Enter Value if generation changes</t>
  </si>
  <si>
    <t>Base Generation Displaced Cost</t>
  </si>
  <si>
    <t>Base Heating Displaced Cost</t>
  </si>
  <si>
    <r>
      <t xml:space="preserve">Enter the amount of space heat produced by the proposed project in terms of displaced gallons of heating fuel or mmBtu of natural gas. If a project will </t>
    </r>
    <r>
      <rPr>
        <u/>
        <sz val="10"/>
        <rFont val="Arial"/>
        <family val="2"/>
      </rPr>
      <t>decrease the amount of recovered heat</t>
    </r>
    <r>
      <rPr>
        <sz val="10"/>
        <rFont val="Arial"/>
        <family val="2"/>
      </rPr>
      <t xml:space="preserve"> from an existing heat recovery system, include the reduced displaced heat here.</t>
    </r>
  </si>
  <si>
    <t>Highlighted where to include any potential reduction in recovered heat from an existing project due to the proposed REF project ('Displaced Heat')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</si>
</sst>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9">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_);_(@_)"/>
    <numFmt numFmtId="165" formatCode="_(* #,##0_);_(* \(#,##0\);_(* &quot;-&quot;??_);_(@_)"/>
    <numFmt numFmtId="166" formatCode="_(&quot;$&quot;* #,##0.00_);_(&quot;$&quot;* \(#,##0.00\);_(&quot;$&quot;* &quot;-&quot;_);_(@_)"/>
    <numFmt numFmtId="167" formatCode="&quot;$&quot;#,##0.000_);[Red]\(&quot;$&quot;#,##0.000\)"/>
    <numFmt numFmtId="168" formatCode="_(&quot;$&quot;* #,##0.000_);_(&quot;$&quot;* \(#,##0.000\);_(&quot;$&quot;* &quot;-&quot;??_);_(@_)"/>
    <numFmt numFmtId="169" formatCode="0.000"/>
    <numFmt numFmtId="170" formatCode="_(&quot;$&quot;* #,##0_);_(&quot;$&quot;* \(#,##0\);_(&quot;$&quot;* &quot;-&quot;??_);_(@_)"/>
    <numFmt numFmtId="171" formatCode="_(* #,##0.00_);_(* \(#,##0.00\);_(* \-_);_(@_)"/>
    <numFmt numFmtId="172" formatCode="0.00_)"/>
    <numFmt numFmtId="173" formatCode="0.0%"/>
    <numFmt numFmtId="174" formatCode="_(* #,##0.000_);_(* \(#,##0.000\);_(* &quot;-&quot;??_);_(@_)"/>
    <numFmt numFmtId="175" formatCode="&quot;$&quot;#,##0.00"/>
    <numFmt numFmtId="176" formatCode="yyyy"/>
    <numFmt numFmtId="177" formatCode="#,###"/>
    <numFmt numFmtId="178" formatCode="&quot;$&quot;#,###.00"/>
    <numFmt numFmtId="179" formatCode="0.0000"/>
    <numFmt numFmtId="180" formatCode="0.0000000"/>
    <numFmt numFmtId="181" formatCode="[$$-409]\ #,##0"/>
    <numFmt numFmtId="182" formatCode="[$-409]mmmm\ d\,\ yyyy;@"/>
    <numFmt numFmtId="183" formatCode="_(* #,##0.0_);_(* \(#,##0.0\);_(* &quot;-&quot;??_);_(@_)"/>
    <numFmt numFmtId="184" formatCode="_(&quot;$&quot;* #,##0.000_);_(&quot;$&quot;* \(#,##0.000\);_(&quot;$&quot;* &quot;-&quot;_);_(@_)"/>
    <numFmt numFmtId="185" formatCode="&quot;$&quot;#,##0.000"/>
    <numFmt numFmtId="186" formatCode="&quot;$&quot;#,##0"/>
  </numFmts>
  <fonts count="12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1"/>
      <color indexed="1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Calibri"/>
      <family val="2"/>
    </font>
    <font>
      <sz val="10"/>
      <name val="Arial"/>
      <family val="2"/>
    </font>
    <font>
      <b/>
      <sz val="10"/>
      <name val="Arial"/>
      <family val="2"/>
    </font>
    <font>
      <sz val="8"/>
      <name val="Arial"/>
      <family val="2"/>
    </font>
    <font>
      <sz val="10"/>
      <color indexed="8"/>
      <name val="Arial"/>
      <family val="2"/>
    </font>
    <font>
      <i/>
      <sz val="10"/>
      <name val="Arial"/>
      <family val="2"/>
    </font>
    <font>
      <sz val="10"/>
      <color indexed="12"/>
      <name val="Arial"/>
      <family val="2"/>
    </font>
    <font>
      <sz val="10"/>
      <color indexed="12"/>
      <name val="Arial"/>
      <family val="2"/>
    </font>
    <font>
      <b/>
      <sz val="11"/>
      <color indexed="8"/>
      <name val="Arial"/>
      <family val="2"/>
    </font>
    <font>
      <sz val="10"/>
      <color indexed="8"/>
      <name val="Arial"/>
      <family val="2"/>
    </font>
    <font>
      <i/>
      <sz val="10"/>
      <color indexed="8"/>
      <name val="Calibri"/>
      <family val="2"/>
    </font>
    <font>
      <b/>
      <sz val="10"/>
      <color indexed="12"/>
      <name val="Arial"/>
      <family val="2"/>
    </font>
    <font>
      <b/>
      <sz val="10"/>
      <color indexed="8"/>
      <name val="Arial"/>
      <family val="2"/>
    </font>
    <font>
      <sz val="10"/>
      <color indexed="16"/>
      <name val="Arial"/>
      <family val="2"/>
    </font>
    <font>
      <b/>
      <sz val="10"/>
      <color indexed="16"/>
      <name val="Arial"/>
      <family val="2"/>
    </font>
    <font>
      <u/>
      <sz val="10"/>
      <color indexed="12"/>
      <name val="Arial"/>
      <family val="2"/>
    </font>
    <font>
      <sz val="11"/>
      <color rgb="FF1F497D"/>
      <name val="Calibri"/>
      <family val="2"/>
    </font>
    <font>
      <b/>
      <sz val="11"/>
      <name val="Calibri"/>
      <family val="2"/>
    </font>
    <font>
      <sz val="10"/>
      <color rgb="FF0000FF"/>
      <name val="Arial"/>
      <family val="2"/>
    </font>
    <font>
      <sz val="11"/>
      <name val="Calibri"/>
      <family val="2"/>
    </font>
    <font>
      <b/>
      <sz val="9"/>
      <name val="Arial"/>
      <family val="2"/>
    </font>
    <font>
      <b/>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0"/>
      <name val="Calibri"/>
      <family val="2"/>
    </font>
    <font>
      <b/>
      <sz val="8"/>
      <color rgb="FF000000"/>
      <name val="Arial"/>
      <family val="2"/>
    </font>
    <font>
      <b/>
      <sz val="8"/>
      <color theme="1"/>
      <name val="Arial"/>
      <family val="2"/>
    </font>
    <font>
      <sz val="8"/>
      <color rgb="FF000000"/>
      <name val="Arial"/>
      <family val="2"/>
    </font>
    <font>
      <u/>
      <sz val="11"/>
      <color theme="10"/>
      <name val="Calibri"/>
      <family val="2"/>
      <scheme val="minor"/>
    </font>
    <font>
      <sz val="10"/>
      <name val="Arial"/>
      <family val="2"/>
      <charset val="1"/>
    </font>
    <font>
      <sz val="12"/>
      <name val="Arial"/>
      <family val="2"/>
    </font>
    <font>
      <sz val="12"/>
      <name val="Helv"/>
    </font>
    <font>
      <sz val="10"/>
      <name val="Arial"/>
      <family val="2"/>
    </font>
    <font>
      <u/>
      <sz val="10"/>
      <color indexed="12"/>
      <name val="Arial"/>
      <family val="2"/>
    </font>
    <font>
      <sz val="11"/>
      <name val="Calibri"/>
      <family val="2"/>
      <scheme val="minor"/>
    </font>
    <font>
      <sz val="10"/>
      <name val="MS Sans Serif"/>
      <family val="2"/>
    </font>
    <font>
      <b/>
      <sz val="10"/>
      <color theme="0"/>
      <name val="Arial"/>
      <family val="2"/>
    </font>
    <font>
      <sz val="11"/>
      <color theme="1"/>
      <name val="Arial"/>
      <family val="2"/>
    </font>
    <font>
      <sz val="12"/>
      <color theme="1"/>
      <name val="Calibri"/>
      <family val="2"/>
      <scheme val="minor"/>
    </font>
    <font>
      <b/>
      <sz val="12"/>
      <name val="Arial"/>
      <family val="2"/>
    </font>
    <font>
      <b/>
      <sz val="12"/>
      <color theme="4"/>
      <name val="Calibri"/>
      <family val="2"/>
      <scheme val="minor"/>
    </font>
    <font>
      <sz val="9"/>
      <color theme="1"/>
      <name val="Calibri"/>
      <family val="2"/>
      <scheme val="minor"/>
    </font>
    <font>
      <b/>
      <sz val="9"/>
      <color theme="1"/>
      <name val="Calibri"/>
      <family val="2"/>
      <scheme val="minor"/>
    </font>
    <font>
      <sz val="10"/>
      <color theme="1"/>
      <name val="Times New Roman"/>
      <family val="2"/>
    </font>
    <font>
      <b/>
      <sz val="18"/>
      <name val="Arial"/>
      <family val="2"/>
    </font>
    <font>
      <u/>
      <sz val="10"/>
      <color indexed="12"/>
      <name val="MS Sans Serif"/>
      <family val="2"/>
    </font>
    <font>
      <sz val="10"/>
      <color theme="1"/>
      <name val="Arial"/>
      <family val="2"/>
      <charset val="128"/>
    </font>
    <font>
      <sz val="10"/>
      <color theme="0"/>
      <name val="Arial"/>
      <family val="2"/>
    </font>
    <font>
      <sz val="11"/>
      <color theme="0"/>
      <name val="Calibri"/>
      <family val="2"/>
    </font>
    <font>
      <b/>
      <sz val="11"/>
      <color theme="0"/>
      <name val="Calibri"/>
      <family val="2"/>
    </font>
    <font>
      <b/>
      <sz val="12"/>
      <color theme="0"/>
      <name val="Arial"/>
      <family val="2"/>
    </font>
    <font>
      <sz val="12"/>
      <color theme="0"/>
      <name val="Arial"/>
      <family val="2"/>
    </font>
    <font>
      <i/>
      <sz val="10"/>
      <color theme="0"/>
      <name val="Arial"/>
      <family val="2"/>
    </font>
    <font>
      <b/>
      <i/>
      <sz val="10"/>
      <name val="Arial"/>
      <family val="2"/>
    </font>
    <font>
      <b/>
      <sz val="10"/>
      <color theme="0"/>
      <name val="Calibri"/>
      <family val="2"/>
    </font>
    <font>
      <sz val="10"/>
      <color theme="0"/>
      <name val="Calibri"/>
      <family val="2"/>
    </font>
    <font>
      <sz val="10"/>
      <color rgb="FF800000"/>
      <name val="Arial"/>
      <family val="2"/>
    </font>
    <font>
      <b/>
      <sz val="10"/>
      <color rgb="FF0000FF"/>
      <name val="Arial"/>
      <family val="2"/>
    </font>
    <font>
      <b/>
      <sz val="10"/>
      <color rgb="FFFF0000"/>
      <name val="Arial"/>
      <family val="2"/>
    </font>
    <font>
      <b/>
      <sz val="11"/>
      <color theme="0"/>
      <name val="Arial"/>
      <family val="2"/>
    </font>
    <font>
      <sz val="11"/>
      <color theme="0"/>
      <name val="Arial"/>
      <family val="2"/>
    </font>
    <font>
      <b/>
      <u/>
      <sz val="10"/>
      <color rgb="FFFF0000"/>
      <name val="Arial"/>
      <family val="2"/>
    </font>
    <font>
      <b/>
      <sz val="11"/>
      <color rgb="FFFF0000"/>
      <name val="Arial"/>
      <family val="2"/>
    </font>
    <font>
      <b/>
      <u/>
      <sz val="10"/>
      <name val="Arial"/>
      <family val="2"/>
    </font>
    <font>
      <sz val="10"/>
      <name val="Times New Roman"/>
      <family val="1"/>
    </font>
    <font>
      <b/>
      <sz val="10"/>
      <color rgb="FFFFFFFF"/>
      <name val="Arial"/>
      <family val="2"/>
    </font>
    <font>
      <sz val="10"/>
      <color theme="1"/>
      <name val="Arial"/>
      <family val="2"/>
    </font>
    <font>
      <b/>
      <sz val="10"/>
      <color rgb="FF2E3C76"/>
      <name val="Arial"/>
      <family val="2"/>
    </font>
    <font>
      <sz val="11"/>
      <color rgb="FF0000FF"/>
      <name val="Arial"/>
      <family val="2"/>
    </font>
    <font>
      <b/>
      <sz val="11"/>
      <color rgb="FFFFFFFF"/>
      <name val="Arial"/>
      <family val="2"/>
    </font>
    <font>
      <sz val="10"/>
      <color rgb="FF2E3C76"/>
      <name val="Arial"/>
      <family val="2"/>
    </font>
    <font>
      <b/>
      <sz val="15"/>
      <color theme="3"/>
      <name val="Arial"/>
      <family val="2"/>
    </font>
    <font>
      <b/>
      <sz val="10"/>
      <color theme="4"/>
      <name val="Arial"/>
      <family val="2"/>
    </font>
    <font>
      <b/>
      <sz val="11"/>
      <color rgb="FF0070C0"/>
      <name val="Calibri"/>
      <family val="2"/>
      <scheme val="minor"/>
    </font>
    <font>
      <sz val="10"/>
      <color rgb="FFFF0000"/>
      <name val="Arial"/>
      <family val="2"/>
    </font>
    <font>
      <sz val="8"/>
      <color theme="1"/>
      <name val="Arial"/>
      <family val="2"/>
    </font>
    <font>
      <sz val="8"/>
      <name val="Calibri"/>
      <family val="2"/>
      <scheme val="minor"/>
    </font>
    <font>
      <b/>
      <i/>
      <sz val="10"/>
      <color theme="1"/>
      <name val="Arial"/>
      <family val="2"/>
    </font>
    <font>
      <u/>
      <sz val="10"/>
      <name val="Arial"/>
      <family val="2"/>
    </font>
  </fonts>
  <fills count="7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rgb="FFFFFF00"/>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7"/>
        <bgColor indexed="64"/>
      </patternFill>
    </fill>
    <fill>
      <patternFill patternType="solid">
        <fgColor theme="8" tint="0.79998168889431442"/>
        <bgColor indexed="64"/>
      </patternFill>
    </fill>
    <fill>
      <patternFill patternType="solid">
        <fgColor rgb="FF2E3C76"/>
        <bgColor indexed="64"/>
      </patternFill>
    </fill>
    <fill>
      <patternFill patternType="solid">
        <fgColor rgb="FF88898C"/>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E4E7F4"/>
        <bgColor indexed="64"/>
      </patternFill>
    </fill>
    <fill>
      <patternFill patternType="solid">
        <fgColor rgb="FFFFC000"/>
        <bgColor indexed="64"/>
      </patternFill>
    </fill>
    <fill>
      <patternFill patternType="solid">
        <fgColor theme="1" tint="4.9989318521683403E-2"/>
        <bgColor indexed="64"/>
      </patternFill>
    </fill>
    <fill>
      <patternFill patternType="solid">
        <fgColor rgb="FF92D050"/>
        <bgColor indexed="64"/>
      </patternFill>
    </fill>
    <fill>
      <patternFill patternType="solid">
        <fgColor theme="4" tint="-0.499984740745262"/>
        <bgColor indexed="64"/>
      </patternFill>
    </fill>
    <fill>
      <patternFill patternType="solid">
        <fgColor rgb="FFFF0000"/>
        <bgColor indexed="64"/>
      </patternFill>
    </fill>
    <fill>
      <patternFill patternType="solid">
        <fgColor theme="1"/>
        <bgColor indexed="64"/>
      </patternFill>
    </fill>
    <fill>
      <patternFill patternType="solid">
        <fgColor rgb="FF7030A0"/>
        <bgColor indexed="64"/>
      </patternFill>
    </fill>
  </fills>
  <borders count="9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22"/>
      </left>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style="thin">
        <color indexed="40"/>
      </right>
      <top/>
      <bottom style="thin">
        <color indexed="40"/>
      </bottom>
      <diagonal/>
    </border>
    <border>
      <left style="thin">
        <color indexed="64"/>
      </left>
      <right style="thin">
        <color indexed="40"/>
      </right>
      <top style="thin">
        <color indexed="40"/>
      </top>
      <bottom style="thin">
        <color indexed="40"/>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bottom/>
      <diagonal/>
    </border>
    <border>
      <left/>
      <right/>
      <top/>
      <bottom style="medium">
        <color indexed="64"/>
      </bottom>
      <diagonal/>
    </border>
    <border>
      <left style="medium">
        <color indexed="64"/>
      </left>
      <right style="thin">
        <color indexed="64"/>
      </right>
      <top/>
      <bottom/>
      <diagonal/>
    </border>
    <border>
      <left/>
      <right style="medium">
        <color indexed="64"/>
      </right>
      <top/>
      <bottom style="medium">
        <color indexed="64"/>
      </bottom>
      <diagonal/>
    </border>
    <border>
      <left style="thin">
        <color indexed="22"/>
      </left>
      <right style="medium">
        <color indexed="64"/>
      </right>
      <top/>
      <bottom style="thin">
        <color indexed="22"/>
      </bottom>
      <diagonal/>
    </border>
    <border>
      <left style="thin">
        <color indexed="22"/>
      </left>
      <right style="medium">
        <color indexed="64"/>
      </right>
      <top style="thin">
        <color indexed="22"/>
      </top>
      <bottom style="thin">
        <color indexed="22"/>
      </bottom>
      <diagonal/>
    </border>
    <border>
      <left style="thin">
        <color indexed="22"/>
      </left>
      <right style="medium">
        <color indexed="64"/>
      </right>
      <top style="thin">
        <color indexed="22"/>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22"/>
      </right>
      <top/>
      <bottom/>
      <diagonal/>
    </border>
    <border>
      <left style="thin">
        <color indexed="22"/>
      </left>
      <right style="medium">
        <color indexed="64"/>
      </right>
      <top style="hair">
        <color indexed="64"/>
      </top>
      <bottom style="thin">
        <color indexed="22"/>
      </bottom>
      <diagonal/>
    </border>
    <border>
      <left style="thin">
        <color indexed="40"/>
      </left>
      <right style="thin">
        <color indexed="40"/>
      </right>
      <top style="thin">
        <color indexed="40"/>
      </top>
      <bottom style="thin">
        <color indexed="40"/>
      </bottom>
      <diagonal/>
    </border>
    <border>
      <left style="thin">
        <color indexed="40"/>
      </left>
      <right style="thin">
        <color indexed="64"/>
      </right>
      <top style="thin">
        <color indexed="40"/>
      </top>
      <bottom style="thin">
        <color indexed="40"/>
      </bottom>
      <diagonal/>
    </border>
    <border>
      <left style="thin">
        <color indexed="40"/>
      </left>
      <right style="thin">
        <color indexed="40"/>
      </right>
      <top/>
      <bottom style="thin">
        <color indexed="40"/>
      </bottom>
      <diagonal/>
    </border>
    <border>
      <left style="thin">
        <color indexed="40"/>
      </left>
      <right style="thin">
        <color indexed="64"/>
      </right>
      <top/>
      <bottom style="thin">
        <color indexed="4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ashed">
        <color theme="0" tint="-0.24994659260841701"/>
      </bottom>
      <diagonal/>
    </border>
    <border>
      <left/>
      <right/>
      <top style="medium">
        <color theme="4"/>
      </top>
      <bottom/>
      <diagonal/>
    </border>
    <border>
      <left style="thick">
        <color theme="0"/>
      </left>
      <right style="thick">
        <color theme="0"/>
      </right>
      <top/>
      <bottom style="thin">
        <color theme="0" tint="-0.24994659260841701"/>
      </bottom>
      <diagonal/>
    </border>
    <border>
      <left/>
      <right/>
      <top/>
      <bottom style="thin">
        <color theme="0" tint="-0.249977111117893"/>
      </bottom>
      <diagonal/>
    </border>
    <border>
      <left/>
      <right/>
      <top style="thin">
        <color theme="4"/>
      </top>
      <bottom style="dashed">
        <color theme="0" tint="-0.24994659260841701"/>
      </bottom>
      <diagonal/>
    </border>
    <border>
      <left/>
      <right/>
      <top style="thin">
        <color theme="4"/>
      </top>
      <bottom style="thin">
        <color theme="0" tint="-0.24994659260841701"/>
      </bottom>
      <diagonal/>
    </border>
    <border>
      <left/>
      <right/>
      <top style="double">
        <color indexed="9"/>
      </top>
      <bottom/>
      <diagonal/>
    </border>
    <border>
      <left style="thin">
        <color indexed="40"/>
      </left>
      <right/>
      <top/>
      <bottom style="thin">
        <color indexed="40"/>
      </bottom>
      <diagonal/>
    </border>
    <border>
      <left style="thin">
        <color indexed="40"/>
      </left>
      <right/>
      <top style="thin">
        <color indexed="40"/>
      </top>
      <bottom style="thin">
        <color indexed="40"/>
      </bottom>
      <diagonal/>
    </border>
    <border>
      <left/>
      <right style="thin">
        <color indexed="22"/>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thin">
        <color indexed="22"/>
      </top>
      <bottom style="thin">
        <color indexed="22"/>
      </bottom>
      <diagonal/>
    </border>
    <border>
      <left style="thin">
        <color indexed="22"/>
      </left>
      <right/>
      <top style="thin">
        <color indexed="22"/>
      </top>
      <bottom style="medium">
        <color indexed="64"/>
      </bottom>
      <diagonal/>
    </border>
    <border>
      <left/>
      <right style="medium">
        <color indexed="64"/>
      </right>
      <top style="thin">
        <color indexed="22"/>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style="medium">
        <color indexed="64"/>
      </right>
      <top style="thin">
        <color theme="0" tint="-0.499984740745262"/>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40"/>
      </left>
      <right style="thin">
        <color indexed="40"/>
      </right>
      <top style="thin">
        <color indexed="40"/>
      </top>
      <bottom style="thin">
        <color indexed="64"/>
      </bottom>
      <diagonal/>
    </border>
    <border>
      <left style="thin">
        <color indexed="40"/>
      </left>
      <right/>
      <top style="thin">
        <color indexed="40"/>
      </top>
      <bottom style="thin">
        <color indexed="64"/>
      </bottom>
      <diagonal/>
    </border>
    <border>
      <left style="thin">
        <color indexed="40"/>
      </left>
      <right style="thin">
        <color indexed="64"/>
      </right>
      <top style="thin">
        <color indexed="40"/>
      </top>
      <bottom style="thin">
        <color indexed="64"/>
      </bottom>
      <diagonal/>
    </border>
    <border>
      <left style="thin">
        <color indexed="64"/>
      </left>
      <right style="thin">
        <color indexed="40"/>
      </right>
      <top style="thin">
        <color indexed="40"/>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indexed="64"/>
      </right>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
      <left style="thin">
        <color indexed="22"/>
      </left>
      <right/>
      <top/>
      <bottom style="thin">
        <color indexed="22"/>
      </bottom>
      <diagonal/>
    </border>
    <border>
      <left style="thin">
        <color indexed="22"/>
      </left>
      <right/>
      <top style="thin">
        <color indexed="22"/>
      </top>
      <bottom/>
      <diagonal/>
    </border>
    <border>
      <left style="thin">
        <color indexed="22"/>
      </left>
      <right/>
      <top/>
      <bottom/>
      <diagonal/>
    </border>
  </borders>
  <cellStyleXfs count="30770">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4" fillId="20" borderId="1" applyNumberFormat="0" applyAlignment="0" applyProtection="0"/>
    <xf numFmtId="0" fontId="15" fillId="21" borderId="2" applyNumberFormat="0" applyAlignment="0" applyProtection="0"/>
    <xf numFmtId="43" fontId="10"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4" fontId="10" fillId="0" borderId="0" applyFont="0" applyFill="0" applyBorder="0" applyAlignment="0" applyProtection="0"/>
    <xf numFmtId="44" fontId="11"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21" fillId="0" borderId="0" applyNumberFormat="0" applyFill="0" applyBorder="0" applyAlignment="0" applyProtection="0">
      <alignment vertical="top"/>
      <protection locked="0"/>
    </xf>
    <xf numFmtId="0" fontId="22" fillId="7" borderId="1" applyNumberFormat="0" applyAlignment="0" applyProtection="0"/>
    <xf numFmtId="0" fontId="23" fillId="0" borderId="6" applyNumberFormat="0" applyFill="0" applyAlignment="0" applyProtection="0"/>
    <xf numFmtId="0" fontId="24" fillId="22" borderId="0" applyNumberFormat="0" applyBorder="0" applyAlignment="0" applyProtection="0"/>
    <xf numFmtId="0" fontId="30" fillId="0" borderId="0"/>
    <xf numFmtId="0" fontId="30" fillId="0" borderId="0"/>
    <xf numFmtId="0" fontId="33" fillId="0" borderId="0"/>
    <xf numFmtId="0" fontId="11" fillId="23" borderId="7" applyNumberFormat="0" applyFont="0" applyAlignment="0" applyProtection="0"/>
    <xf numFmtId="0" fontId="25" fillId="20" borderId="8" applyNumberFormat="0" applyAlignment="0" applyProtection="0"/>
    <xf numFmtId="9" fontId="10" fillId="0" borderId="0" applyFont="0" applyFill="0" applyBorder="0" applyAlignment="0" applyProtection="0"/>
    <xf numFmtId="9" fontId="11" fillId="0" borderId="0" applyFon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8" fillId="0" borderId="0" applyNumberFormat="0" applyFill="0" applyBorder="0" applyAlignment="0" applyProtection="0"/>
    <xf numFmtId="0" fontId="10" fillId="0" borderId="0"/>
    <xf numFmtId="0" fontId="44" fillId="0" borderId="0" applyNumberFormat="0" applyFill="0" applyBorder="0" applyAlignment="0" applyProtection="0">
      <alignment vertical="top"/>
      <protection locked="0"/>
    </xf>
    <xf numFmtId="0" fontId="9" fillId="0" borderId="0"/>
    <xf numFmtId="0" fontId="51" fillId="0" borderId="0" applyNumberFormat="0" applyFill="0" applyBorder="0" applyAlignment="0" applyProtection="0"/>
    <xf numFmtId="0" fontId="52" fillId="0" borderId="45" applyNumberFormat="0" applyFill="0" applyAlignment="0" applyProtection="0"/>
    <xf numFmtId="0" fontId="53" fillId="0" borderId="46" applyNumberFormat="0" applyFill="0" applyAlignment="0" applyProtection="0"/>
    <xf numFmtId="0" fontId="54" fillId="0" borderId="47" applyNumberFormat="0" applyFill="0" applyAlignment="0" applyProtection="0"/>
    <xf numFmtId="0" fontId="54" fillId="0" borderId="0" applyNumberFormat="0" applyFill="0" applyBorder="0" applyAlignment="0" applyProtection="0"/>
    <xf numFmtId="0" fontId="55" fillId="28" borderId="0" applyNumberFormat="0" applyBorder="0" applyAlignment="0" applyProtection="0"/>
    <xf numFmtId="0" fontId="56" fillId="29" borderId="0" applyNumberFormat="0" applyBorder="0" applyAlignment="0" applyProtection="0"/>
    <xf numFmtId="0" fontId="57" fillId="30" borderId="0" applyNumberFormat="0" applyBorder="0" applyAlignment="0" applyProtection="0"/>
    <xf numFmtId="0" fontId="58" fillId="31" borderId="48" applyNumberFormat="0" applyAlignment="0" applyProtection="0"/>
    <xf numFmtId="0" fontId="59" fillId="32" borderId="49" applyNumberFormat="0" applyAlignment="0" applyProtection="0"/>
    <xf numFmtId="0" fontId="60" fillId="32" borderId="48" applyNumberFormat="0" applyAlignment="0" applyProtection="0"/>
    <xf numFmtId="0" fontId="61" fillId="0" borderId="50" applyNumberFormat="0" applyFill="0" applyAlignment="0" applyProtection="0"/>
    <xf numFmtId="0" fontId="62" fillId="33" borderId="51" applyNumberFormat="0" applyAlignment="0" applyProtection="0"/>
    <xf numFmtId="0" fontId="63" fillId="0" borderId="0" applyNumberFormat="0" applyFill="0" applyBorder="0" applyAlignment="0" applyProtection="0"/>
    <xf numFmtId="0" fontId="9" fillId="34" borderId="52" applyNumberFormat="0" applyFont="0" applyAlignment="0" applyProtection="0"/>
    <xf numFmtId="0" fontId="64" fillId="0" borderId="0" applyNumberFormat="0" applyFill="0" applyBorder="0" applyAlignment="0" applyProtection="0"/>
    <xf numFmtId="0" fontId="50" fillId="0" borderId="53" applyNumberFormat="0" applyFill="0" applyAlignment="0" applyProtection="0"/>
    <xf numFmtId="0" fontId="65"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65" fillId="38" borderId="0" applyNumberFormat="0" applyBorder="0" applyAlignment="0" applyProtection="0"/>
    <xf numFmtId="0" fontId="65" fillId="39"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65" fillId="42" borderId="0" applyNumberFormat="0" applyBorder="0" applyAlignment="0" applyProtection="0"/>
    <xf numFmtId="0" fontId="65" fillId="43"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65" fillId="46" borderId="0" applyNumberFormat="0" applyBorder="0" applyAlignment="0" applyProtection="0"/>
    <xf numFmtId="0" fontId="65" fillId="47"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65" fillId="50" borderId="0" applyNumberFormat="0" applyBorder="0" applyAlignment="0" applyProtection="0"/>
    <xf numFmtId="0" fontId="65" fillId="51"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65" fillId="54" borderId="0" applyNumberFormat="0" applyBorder="0" applyAlignment="0" applyProtection="0"/>
    <xf numFmtId="0" fontId="65" fillId="55"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65" fillId="58" borderId="0" applyNumberFormat="0" applyBorder="0" applyAlignment="0" applyProtection="0"/>
    <xf numFmtId="0" fontId="9" fillId="0" borderId="0"/>
    <xf numFmtId="0" fontId="9" fillId="0" borderId="0"/>
    <xf numFmtId="0" fontId="66" fillId="0" borderId="0" applyNumberFormat="0" applyFill="0" applyBorder="0" applyAlignment="0" applyProtection="0">
      <alignment vertical="top"/>
      <protection locked="0"/>
    </xf>
    <xf numFmtId="9" fontId="9" fillId="0" borderId="0" applyFont="0" applyFill="0" applyBorder="0" applyAlignment="0" applyProtection="0"/>
    <xf numFmtId="0" fontId="10"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10" fillId="0" borderId="0"/>
    <xf numFmtId="9" fontId="10" fillId="0" borderId="0" applyFont="0" applyFill="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4" fillId="20" borderId="1" applyNumberFormat="0" applyAlignment="0" applyProtection="0"/>
    <xf numFmtId="0" fontId="15" fillId="21" borderId="2" applyNumberFormat="0" applyAlignment="0" applyProtection="0"/>
    <xf numFmtId="43" fontId="10"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44" fillId="0" borderId="0" applyNumberFormat="0" applyFill="0" applyBorder="0" applyAlignment="0" applyProtection="0">
      <alignment vertical="top"/>
      <protection locked="0"/>
    </xf>
    <xf numFmtId="0" fontId="22" fillId="7" borderId="1" applyNumberFormat="0" applyAlignment="0" applyProtection="0"/>
    <xf numFmtId="0" fontId="23" fillId="0" borderId="6" applyNumberFormat="0" applyFill="0" applyAlignment="0" applyProtection="0"/>
    <xf numFmtId="0" fontId="24" fillId="22" borderId="0" applyNumberFormat="0" applyBorder="0" applyAlignment="0" applyProtection="0"/>
    <xf numFmtId="0" fontId="11" fillId="23" borderId="7" applyNumberFormat="0" applyFont="0" applyAlignment="0" applyProtection="0"/>
    <xf numFmtId="0" fontId="25" fillId="20" borderId="8" applyNumberFormat="0" applyAlignment="0" applyProtection="0"/>
    <xf numFmtId="9" fontId="10" fillId="0" borderId="0" applyFon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8" fillId="0" borderId="0" applyNumberFormat="0" applyFill="0" applyBorder="0" applyAlignment="0" applyProtection="0"/>
    <xf numFmtId="0" fontId="9" fillId="0" borderId="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0" borderId="0"/>
    <xf numFmtId="0" fontId="9" fillId="0" borderId="0"/>
    <xf numFmtId="9" fontId="9" fillId="0" borderId="0" applyFont="0" applyFill="0" applyBorder="0" applyAlignment="0" applyProtection="0"/>
    <xf numFmtId="0" fontId="68" fillId="0" borderId="0">
      <alignment horizontal="center" wrapText="1"/>
    </xf>
    <xf numFmtId="0" fontId="68" fillId="0" borderId="0">
      <alignment horizontal="center"/>
    </xf>
    <xf numFmtId="4" fontId="69" fillId="0" borderId="0" applyBorder="0">
      <alignment horizontal="right"/>
    </xf>
    <xf numFmtId="176" fontId="69" fillId="0" borderId="0" applyBorder="0">
      <alignment horizontal="left"/>
    </xf>
    <xf numFmtId="0" fontId="67" fillId="59" borderId="0"/>
    <xf numFmtId="10" fontId="69" fillId="0" borderId="0" applyBorder="0">
      <alignment horizontal="right"/>
    </xf>
    <xf numFmtId="0" fontId="69" fillId="0" borderId="0" applyBorder="0">
      <alignment horizontal="left"/>
    </xf>
    <xf numFmtId="0" fontId="70" fillId="0" borderId="0" applyNumberFormat="0" applyFill="0" applyBorder="0" applyAlignment="0" applyProtection="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9" fillId="0" borderId="0"/>
    <xf numFmtId="0" fontId="10" fillId="0" borderId="0"/>
    <xf numFmtId="49" fontId="10" fillId="0" borderId="10" applyFont="0" applyAlignment="0">
      <alignment vertical="top"/>
    </xf>
    <xf numFmtId="0" fontId="10" fillId="0" borderId="0"/>
    <xf numFmtId="0" fontId="71" fillId="0" borderId="0"/>
    <xf numFmtId="0" fontId="9" fillId="0" borderId="0"/>
    <xf numFmtId="0" fontId="9" fillId="0" borderId="0"/>
    <xf numFmtId="0" fontId="9" fillId="0" borderId="0"/>
    <xf numFmtId="0" fontId="10" fillId="0" borderId="0"/>
    <xf numFmtId="0" fontId="9" fillId="0" borderId="0"/>
    <xf numFmtId="0" fontId="72" fillId="0" borderId="0"/>
    <xf numFmtId="0" fontId="73" fillId="0" borderId="0"/>
    <xf numFmtId="0" fontId="8" fillId="0" borderId="0"/>
    <xf numFmtId="0" fontId="16" fillId="0" borderId="0" applyNumberFormat="0" applyFill="0" applyBorder="0" applyAlignment="0" applyProtection="0"/>
    <xf numFmtId="0" fontId="18" fillId="0" borderId="3" applyNumberFormat="0" applyFill="0" applyAlignment="0" applyProtection="0"/>
    <xf numFmtId="0" fontId="8" fillId="0" borderId="0"/>
    <xf numFmtId="0" fontId="12" fillId="14" borderId="0" applyNumberFormat="0" applyBorder="0" applyAlignment="0" applyProtection="0"/>
    <xf numFmtId="0" fontId="17" fillId="4" borderId="0" applyNumberFormat="0" applyBorder="0" applyAlignment="0" applyProtection="0"/>
    <xf numFmtId="0" fontId="67" fillId="0" borderId="0">
      <alignment horizontal="left"/>
    </xf>
    <xf numFmtId="0" fontId="26" fillId="0" borderId="0" applyNumberFormat="0" applyFill="0" applyBorder="0" applyAlignment="0" applyProtection="0"/>
    <xf numFmtId="0" fontId="11" fillId="10" borderId="0" applyNumberFormat="0" applyBorder="0" applyAlignment="0" applyProtection="0"/>
    <xf numFmtId="0" fontId="12" fillId="15" borderId="0" applyNumberFormat="0" applyBorder="0" applyAlignment="0" applyProtection="0"/>
    <xf numFmtId="0" fontId="11" fillId="23" borderId="7" applyNumberFormat="0" applyFont="0" applyAlignment="0" applyProtection="0"/>
    <xf numFmtId="0" fontId="25" fillId="20" borderId="8" applyNumberFormat="0" applyAlignment="0" applyProtection="0"/>
    <xf numFmtId="0" fontId="10" fillId="0" borderId="0" applyNumberFormat="0" applyFill="0" applyBorder="0" applyAlignment="0" applyProtection="0"/>
    <xf numFmtId="0" fontId="10" fillId="0" borderId="0" applyNumberFormat="0" applyFill="0" applyBorder="0" applyAlignment="0" applyProtection="0"/>
    <xf numFmtId="43" fontId="10" fillId="0" borderId="0" applyFont="0" applyFill="0" applyBorder="0" applyAlignment="0" applyProtection="0"/>
    <xf numFmtId="0" fontId="14" fillId="20" borderId="1" applyNumberFormat="0" applyAlignment="0" applyProtection="0"/>
    <xf numFmtId="0" fontId="8" fillId="0" borderId="0"/>
    <xf numFmtId="0" fontId="13" fillId="3" borderId="0" applyNumberFormat="0" applyBorder="0" applyAlignment="0" applyProtection="0"/>
    <xf numFmtId="0" fontId="11" fillId="9" borderId="0" applyNumberFormat="0" applyBorder="0" applyAlignment="0" applyProtection="0"/>
    <xf numFmtId="0" fontId="12" fillId="16" borderId="0" applyNumberFormat="0" applyBorder="0" applyAlignment="0" applyProtection="0"/>
    <xf numFmtId="0" fontId="11" fillId="8" borderId="0" applyNumberFormat="0" applyBorder="0" applyAlignment="0" applyProtection="0"/>
    <xf numFmtId="0" fontId="12" fillId="10" borderId="0" applyNumberFormat="0" applyBorder="0" applyAlignment="0" applyProtection="0"/>
    <xf numFmtId="0" fontId="23" fillId="0" borderId="6" applyNumberFormat="0" applyFill="0" applyAlignment="0" applyProtection="0"/>
    <xf numFmtId="0" fontId="8" fillId="34" borderId="52" applyNumberFormat="0" applyFont="0" applyAlignment="0" applyProtection="0"/>
    <xf numFmtId="0" fontId="12" fillId="9" borderId="0" applyNumberFormat="0" applyBorder="0" applyAlignment="0" applyProtection="0"/>
    <xf numFmtId="0" fontId="24" fillId="22"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20" fillId="0" borderId="0" applyNumberFormat="0" applyFill="0" applyBorder="0" applyAlignment="0" applyProtection="0"/>
    <xf numFmtId="0" fontId="8" fillId="44" borderId="0" applyNumberFormat="0" applyBorder="0" applyAlignment="0" applyProtection="0"/>
    <xf numFmtId="0" fontId="8" fillId="45" borderId="0" applyNumberFormat="0" applyBorder="0" applyAlignment="0" applyProtection="0"/>
    <xf numFmtId="0" fontId="10" fillId="0" borderId="0" applyNumberFormat="0" applyFill="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20" fillId="0" borderId="5" applyNumberFormat="0" applyFill="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70" fillId="0" borderId="0" applyNumberFormat="0" applyFill="0" applyBorder="0" applyAlignment="0" applyProtection="0"/>
    <xf numFmtId="0" fontId="11" fillId="8" borderId="0" applyNumberFormat="0" applyBorder="0" applyAlignment="0" applyProtection="0"/>
    <xf numFmtId="0" fontId="12" fillId="18" borderId="0" applyNumberFormat="0" applyBorder="0" applyAlignment="0" applyProtection="0"/>
    <xf numFmtId="0" fontId="8" fillId="34" borderId="52" applyNumberFormat="0" applyFont="0" applyAlignment="0" applyProtection="0"/>
    <xf numFmtId="177" fontId="69" fillId="0" borderId="0" applyBorder="0">
      <alignment horizontal="right"/>
    </xf>
    <xf numFmtId="0" fontId="15" fillId="21" borderId="2" applyNumberFormat="0" applyAlignment="0" applyProtection="0"/>
    <xf numFmtId="0" fontId="12" fillId="17" borderId="0" applyNumberFormat="0" applyBorder="0" applyAlignment="0" applyProtection="0"/>
    <xf numFmtId="0" fontId="11" fillId="7" borderId="0" applyNumberFormat="0" applyBorder="0" applyAlignment="0" applyProtection="0"/>
    <xf numFmtId="0" fontId="8" fillId="0" borderId="0"/>
    <xf numFmtId="0" fontId="10" fillId="0" borderId="0" applyNumberFormat="0" applyFill="0" applyBorder="0" applyAlignment="0" applyProtection="0"/>
    <xf numFmtId="0" fontId="66" fillId="0" borderId="0" applyNumberFormat="0" applyFill="0" applyBorder="0" applyAlignment="0" applyProtection="0">
      <alignment vertical="top"/>
      <protection locked="0"/>
    </xf>
    <xf numFmtId="178" fontId="69" fillId="0" borderId="0" applyBorder="0">
      <alignment horizontal="right"/>
    </xf>
    <xf numFmtId="0" fontId="27" fillId="0" borderId="9" applyNumberFormat="0" applyFill="0" applyAlignment="0" applyProtection="0"/>
    <xf numFmtId="0" fontId="12" fillId="13" borderId="0" applyNumberFormat="0" applyBorder="0" applyAlignment="0" applyProtection="0"/>
    <xf numFmtId="0" fontId="8" fillId="37" borderId="0" applyNumberFormat="0" applyBorder="0" applyAlignment="0" applyProtection="0"/>
    <xf numFmtId="0" fontId="28" fillId="0" borderId="0" applyNumberFormat="0" applyFill="0" applyBorder="0" applyAlignment="0" applyProtection="0"/>
    <xf numFmtId="0" fontId="12" fillId="14" borderId="0" applyNumberFormat="0" applyBorder="0" applyAlignment="0" applyProtection="0"/>
    <xf numFmtId="0" fontId="19" fillId="0" borderId="4" applyNumberFormat="0" applyFill="0" applyAlignment="0" applyProtection="0"/>
    <xf numFmtId="0" fontId="12" fillId="19" borderId="0" applyNumberFormat="0" applyBorder="0" applyAlignment="0" applyProtection="0"/>
    <xf numFmtId="9" fontId="10" fillId="0" borderId="0" applyFont="0" applyFill="0" applyBorder="0" applyAlignment="0" applyProtection="0"/>
    <xf numFmtId="0" fontId="12" fillId="13" borderId="0" applyNumberFormat="0" applyBorder="0" applyAlignment="0" applyProtection="0"/>
    <xf numFmtId="0" fontId="22" fillId="7" borderId="1" applyNumberFormat="0" applyAlignment="0" applyProtection="0"/>
    <xf numFmtId="0" fontId="11" fillId="5" borderId="0" applyNumberFormat="0" applyBorder="0" applyAlignment="0" applyProtection="0"/>
    <xf numFmtId="0" fontId="12" fillId="12" borderId="0" applyNumberFormat="0" applyBorder="0" applyAlignment="0" applyProtection="0"/>
    <xf numFmtId="0" fontId="11" fillId="11" borderId="0" applyNumberFormat="0" applyBorder="0" applyAlignment="0" applyProtection="0"/>
    <xf numFmtId="0" fontId="67" fillId="0" borderId="0" applyBorder="0">
      <alignment horizontal="center"/>
    </xf>
    <xf numFmtId="9" fontId="8" fillId="0" borderId="0" applyFont="0" applyFill="0" applyBorder="0" applyAlignment="0" applyProtection="0"/>
    <xf numFmtId="0" fontId="8" fillId="0" borderId="0"/>
    <xf numFmtId="0" fontId="74" fillId="0" borderId="0"/>
    <xf numFmtId="0" fontId="75" fillId="0" borderId="0" applyNumberFormat="0" applyFill="0" applyBorder="0" applyAlignment="0" applyProtection="0">
      <alignment vertical="top"/>
      <protection locked="0"/>
    </xf>
    <xf numFmtId="0" fontId="10" fillId="0" borderId="0"/>
    <xf numFmtId="9" fontId="74" fillId="0" borderId="0" applyFont="0" applyFill="0" applyBorder="0" applyAlignment="0" applyProtection="0"/>
    <xf numFmtId="0" fontId="44" fillId="0" borderId="0" applyNumberFormat="0" applyFill="0" applyBorder="0" applyAlignment="0" applyProtection="0">
      <alignment vertical="top"/>
      <protection locked="0"/>
    </xf>
    <xf numFmtId="0" fontId="8" fillId="41" borderId="0" applyNumberFormat="0" applyBorder="0" applyAlignment="0" applyProtection="0"/>
    <xf numFmtId="0" fontId="8" fillId="48" borderId="0" applyNumberFormat="0" applyBorder="0" applyAlignment="0" applyProtection="0"/>
    <xf numFmtId="0" fontId="8" fillId="44" borderId="0" applyNumberFormat="0" applyBorder="0" applyAlignment="0" applyProtection="0"/>
    <xf numFmtId="0" fontId="10" fillId="0" borderId="0"/>
    <xf numFmtId="0" fontId="8" fillId="0" borderId="0"/>
    <xf numFmtId="0" fontId="10" fillId="0" borderId="0" applyNumberFormat="0" applyFill="0" applyBorder="0" applyAlignment="0" applyProtection="0"/>
    <xf numFmtId="0" fontId="11" fillId="4" borderId="0" applyNumberFormat="0" applyBorder="0" applyAlignment="0" applyProtection="0"/>
    <xf numFmtId="0" fontId="11" fillId="6"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45" borderId="0" applyNumberFormat="0" applyBorder="0" applyAlignment="0" applyProtection="0"/>
    <xf numFmtId="0" fontId="8" fillId="0" borderId="0"/>
    <xf numFmtId="0" fontId="44" fillId="0" borderId="0" applyNumberFormat="0" applyFill="0" applyBorder="0" applyAlignment="0" applyProtection="0">
      <alignment vertical="top"/>
      <protection locked="0"/>
    </xf>
    <xf numFmtId="0" fontId="8" fillId="36" borderId="0" applyNumberFormat="0" applyBorder="0" applyAlignment="0" applyProtection="0"/>
    <xf numFmtId="0" fontId="70" fillId="0" borderId="0" applyNumberFormat="0" applyFill="0" applyBorder="0" applyAlignment="0" applyProtection="0"/>
    <xf numFmtId="0" fontId="10" fillId="0" borderId="0"/>
    <xf numFmtId="44" fontId="8" fillId="0" borderId="0" applyFont="0" applyFill="0" applyBorder="0" applyAlignment="0" applyProtection="0"/>
    <xf numFmtId="0" fontId="8" fillId="0" borderId="0"/>
    <xf numFmtId="0" fontId="8" fillId="0" borderId="0"/>
    <xf numFmtId="0" fontId="8" fillId="0" borderId="0"/>
    <xf numFmtId="0" fontId="8" fillId="40" borderId="0" applyNumberFormat="0" applyBorder="0" applyAlignment="0" applyProtection="0"/>
    <xf numFmtId="0" fontId="8" fillId="34" borderId="52" applyNumberFormat="0" applyFont="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10" fillId="0" borderId="0"/>
    <xf numFmtId="0" fontId="8" fillId="0" borderId="0"/>
    <xf numFmtId="0" fontId="70" fillId="0" borderId="0" applyNumberFormat="0" applyFill="0" applyBorder="0" applyAlignment="0" applyProtection="0"/>
    <xf numFmtId="0" fontId="10" fillId="0" borderId="0"/>
    <xf numFmtId="0" fontId="10" fillId="0" borderId="0"/>
    <xf numFmtId="0" fontId="8" fillId="0" borderId="0"/>
    <xf numFmtId="0" fontId="10" fillId="0" borderId="0"/>
    <xf numFmtId="0" fontId="72"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34" borderId="52" applyNumberFormat="0" applyFont="0" applyAlignment="0" applyProtection="0"/>
    <xf numFmtId="0" fontId="8" fillId="0" borderId="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6" fillId="0" borderId="0"/>
    <xf numFmtId="0" fontId="74"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4" fillId="20" borderId="1" applyNumberFormat="0" applyAlignment="0" applyProtection="0"/>
    <xf numFmtId="0" fontId="15" fillId="21" borderId="2" applyNumberFormat="0" applyAlignment="0" applyProtection="0"/>
    <xf numFmtId="43" fontId="10" fillId="0" borderId="0" applyFont="0" applyFill="0" applyBorder="0" applyAlignment="0" applyProtection="0"/>
    <xf numFmtId="44" fontId="10"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22" fillId="7" borderId="1" applyNumberFormat="0" applyAlignment="0" applyProtection="0"/>
    <xf numFmtId="0" fontId="23" fillId="0" borderId="6" applyNumberFormat="0" applyFill="0" applyAlignment="0" applyProtection="0"/>
    <xf numFmtId="0" fontId="24" fillId="22" borderId="0" applyNumberFormat="0" applyBorder="0" applyAlignment="0" applyProtection="0"/>
    <xf numFmtId="0" fontId="11" fillId="23" borderId="7" applyNumberFormat="0" applyFont="0" applyAlignment="0" applyProtection="0"/>
    <xf numFmtId="0" fontId="25" fillId="20" borderId="8" applyNumberFormat="0" applyAlignment="0" applyProtection="0"/>
    <xf numFmtId="9" fontId="10" fillId="0" borderId="0" applyFon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8" fillId="0" borderId="0" applyNumberFormat="0" applyFill="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10" fillId="0" borderId="0" applyNumberFormat="0" applyFill="0" applyBorder="0" applyAlignment="0" applyProtection="0"/>
    <xf numFmtId="43" fontId="10" fillId="0" borderId="0" applyFont="0" applyFill="0" applyBorder="0" applyAlignment="0" applyProtection="0"/>
    <xf numFmtId="0" fontId="86" fillId="0" borderId="0"/>
    <xf numFmtId="43" fontId="10"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0" fontId="5" fillId="0" borderId="0"/>
    <xf numFmtId="43" fontId="10" fillId="0" borderId="0" applyFont="0" applyFill="0" applyBorder="0" applyAlignment="0" applyProtection="0"/>
    <xf numFmtId="0" fontId="5" fillId="34" borderId="52" applyNumberFormat="0" applyFont="0" applyAlignment="0" applyProtection="0"/>
    <xf numFmtId="0" fontId="84" fillId="0" borderId="56" applyNumberFormat="0" applyProtection="0">
      <alignment horizontal="left" wrapText="1"/>
    </xf>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43" fontId="10" fillId="0" borderId="0" applyFont="0" applyFill="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43" fontId="10"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34" borderId="52" applyNumberFormat="0" applyFont="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43" fontId="10" fillId="0" borderId="0" applyFont="0" applyFill="0" applyBorder="0" applyAlignment="0" applyProtection="0"/>
    <xf numFmtId="14" fontId="10" fillId="0" borderId="0"/>
    <xf numFmtId="43" fontId="10" fillId="0" borderId="0" applyFont="0" applyFill="0" applyBorder="0" applyAlignment="0" applyProtection="0"/>
    <xf numFmtId="43" fontId="10" fillId="0" borderId="0" applyFont="0" applyFill="0" applyBorder="0" applyAlignment="0" applyProtection="0"/>
    <xf numFmtId="0" fontId="11" fillId="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4" fillId="0" borderId="0" applyNumberFormat="0" applyFill="0" applyBorder="0" applyAlignment="0" applyProtection="0">
      <alignment vertical="top"/>
      <protection locked="0"/>
    </xf>
    <xf numFmtId="43" fontId="10" fillId="0" borderId="0" applyFont="0" applyFill="0" applyBorder="0" applyAlignment="0" applyProtection="0"/>
    <xf numFmtId="0" fontId="5" fillId="0" borderId="0"/>
    <xf numFmtId="0" fontId="5" fillId="34" borderId="52" applyNumberFormat="0" applyFont="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0" borderId="0"/>
    <xf numFmtId="0" fontId="5" fillId="0" borderId="0"/>
    <xf numFmtId="9"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10" fillId="0" borderId="0" applyFont="0" applyFill="0" applyBorder="0" applyAlignment="0" applyProtection="0"/>
    <xf numFmtId="0" fontId="11" fillId="23" borderId="7" applyNumberFormat="0" applyFont="0" applyAlignment="0" applyProtection="0"/>
    <xf numFmtId="0" fontId="10" fillId="0" borderId="0"/>
    <xf numFmtId="0" fontId="11" fillId="6" borderId="0" applyNumberFormat="0" applyBorder="0" applyAlignment="0" applyProtection="0"/>
    <xf numFmtId="43" fontId="10" fillId="0" borderId="0" applyFont="0" applyFill="0" applyBorder="0" applyAlignment="0" applyProtection="0"/>
    <xf numFmtId="0" fontId="5" fillId="36" borderId="0" applyNumberFormat="0" applyBorder="0" applyAlignment="0" applyProtection="0"/>
    <xf numFmtId="0" fontId="5" fillId="37" borderId="0" applyNumberFormat="0" applyBorder="0" applyAlignment="0" applyProtection="0"/>
    <xf numFmtId="43" fontId="10" fillId="0" borderId="0" applyFont="0" applyFill="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11" fillId="4"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11" fillId="11" borderId="0" applyNumberFormat="0" applyBorder="0" applyAlignment="0" applyProtection="0"/>
    <xf numFmtId="0" fontId="5" fillId="0" borderId="0"/>
    <xf numFmtId="0" fontId="5" fillId="34" borderId="52" applyNumberFormat="0" applyFont="0" applyAlignment="0" applyProtection="0"/>
    <xf numFmtId="0" fontId="10" fillId="0" borderId="0"/>
    <xf numFmtId="0" fontId="11" fillId="5" borderId="0" applyNumberFormat="0" applyBorder="0" applyAlignment="0" applyProtection="0"/>
    <xf numFmtId="0" fontId="11" fillId="2" borderId="0" applyNumberFormat="0" applyBorder="0" applyAlignment="0" applyProtection="0"/>
    <xf numFmtId="0" fontId="11" fillId="8" borderId="0" applyNumberFormat="0" applyBorder="0" applyAlignment="0" applyProtection="0"/>
    <xf numFmtId="0" fontId="11" fillId="5" borderId="0" applyNumberFormat="0" applyBorder="0" applyAlignment="0" applyProtection="0"/>
    <xf numFmtId="0" fontId="11" fillId="10" borderId="0" applyNumberFormat="0" applyBorder="0" applyAlignment="0" applyProtection="0"/>
    <xf numFmtId="9" fontId="5" fillId="0" borderId="0" applyFont="0" applyFill="0" applyBorder="0" applyAlignment="0" applyProtection="0"/>
    <xf numFmtId="0" fontId="11" fillId="8" borderId="0" applyNumberFormat="0" applyBorder="0" applyAlignment="0" applyProtection="0"/>
    <xf numFmtId="0" fontId="5" fillId="0" borderId="0"/>
    <xf numFmtId="43" fontId="10" fillId="0" borderId="0" applyFont="0" applyFill="0" applyBorder="0" applyAlignment="0" applyProtection="0"/>
    <xf numFmtId="0" fontId="5" fillId="34" borderId="52" applyNumberFormat="0" applyFont="0" applyAlignment="0" applyProtection="0"/>
    <xf numFmtId="0" fontId="11" fillId="9" borderId="0" applyNumberFormat="0" applyBorder="0" applyAlignment="0" applyProtection="0"/>
    <xf numFmtId="43" fontId="10" fillId="0" borderId="0" applyFont="0" applyFill="0" applyBorder="0" applyAlignment="0" applyProtection="0"/>
    <xf numFmtId="0" fontId="5" fillId="36" borderId="0" applyNumberFormat="0" applyBorder="0" applyAlignment="0" applyProtection="0"/>
    <xf numFmtId="0" fontId="5" fillId="37" borderId="0" applyNumberFormat="0" applyBorder="0" applyAlignment="0" applyProtection="0"/>
    <xf numFmtId="43" fontId="10" fillId="0" borderId="0" applyFont="0" applyFill="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11" fillId="7"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0" borderId="0"/>
    <xf numFmtId="0" fontId="5" fillId="0" borderId="0"/>
    <xf numFmtId="9" fontId="5" fillId="0" borderId="0" applyFont="0" applyFill="0" applyBorder="0" applyAlignment="0" applyProtection="0"/>
    <xf numFmtId="0" fontId="10" fillId="0" borderId="0"/>
    <xf numFmtId="0" fontId="44" fillId="0" borderId="0" applyNumberFormat="0" applyFill="0" applyBorder="0" applyAlignment="0" applyProtection="0">
      <alignment vertical="top"/>
      <protection locked="0"/>
    </xf>
    <xf numFmtId="0" fontId="5" fillId="0" borderId="0"/>
    <xf numFmtId="0" fontId="5" fillId="34" borderId="52" applyNumberFormat="0" applyFont="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0" borderId="0"/>
    <xf numFmtId="0" fontId="5" fillId="34" borderId="52" applyNumberFormat="0" applyFont="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0" fontId="77" fillId="0" borderId="0"/>
    <xf numFmtId="0" fontId="11" fillId="9" borderId="0" applyNumberFormat="0" applyBorder="0" applyAlignment="0" applyProtection="0"/>
    <xf numFmtId="0" fontId="10" fillId="0" borderId="0" applyNumberForma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0" fontId="11" fillId="3" borderId="0" applyNumberFormat="0" applyBorder="0" applyAlignment="0" applyProtection="0"/>
    <xf numFmtId="0" fontId="5" fillId="0" borderId="0"/>
    <xf numFmtId="0" fontId="5" fillId="0" borderId="0"/>
    <xf numFmtId="0" fontId="5" fillId="0" borderId="0"/>
    <xf numFmtId="0" fontId="5" fillId="0" borderId="0"/>
    <xf numFmtId="0" fontId="84" fillId="0" borderId="59" applyNumberFormat="0" applyFill="0" applyProtection="0">
      <alignment wrapText="1"/>
    </xf>
    <xf numFmtId="0" fontId="5" fillId="34" borderId="52" applyNumberFormat="0" applyFont="0" applyAlignment="0" applyProtection="0"/>
    <xf numFmtId="0" fontId="5" fillId="0" borderId="0"/>
    <xf numFmtId="0" fontId="5" fillId="0" borderId="0"/>
    <xf numFmtId="0" fontId="5" fillId="0" borderId="0"/>
    <xf numFmtId="0" fontId="5" fillId="0" borderId="0"/>
    <xf numFmtId="0" fontId="11" fillId="8"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6" borderId="0" applyNumberFormat="0" applyBorder="0" applyAlignment="0" applyProtection="0"/>
    <xf numFmtId="0" fontId="11" fillId="3" borderId="0" applyNumberFormat="0" applyBorder="0" applyAlignment="0" applyProtection="0"/>
    <xf numFmtId="0" fontId="48" fillId="0" borderId="0"/>
    <xf numFmtId="0" fontId="11" fillId="7" borderId="0" applyNumberFormat="0" applyBorder="0" applyAlignment="0" applyProtection="0"/>
    <xf numFmtId="0" fontId="11" fillId="11" borderId="0" applyNumberFormat="0" applyBorder="0" applyAlignment="0" applyProtection="0"/>
    <xf numFmtId="0" fontId="11" fillId="23" borderId="7" applyNumberFormat="0" applyFont="0" applyAlignment="0" applyProtection="0"/>
    <xf numFmtId="0" fontId="10" fillId="0" borderId="0"/>
    <xf numFmtId="0" fontId="11" fillId="4" borderId="0" applyNumberFormat="0" applyBorder="0" applyAlignment="0" applyProtection="0"/>
    <xf numFmtId="0" fontId="11" fillId="10" borderId="0" applyNumberFormat="0" applyBorder="0" applyAlignment="0" applyProtection="0"/>
    <xf numFmtId="0" fontId="11" fillId="9" borderId="0" applyNumberFormat="0" applyBorder="0" applyAlignment="0" applyProtection="0"/>
    <xf numFmtId="0" fontId="10" fillId="0" borderId="0" applyNumberFormat="0" applyFill="0" applyBorder="0" applyAlignment="0" applyProtection="0"/>
    <xf numFmtId="0" fontId="10"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0" borderId="0"/>
    <xf numFmtId="0" fontId="5" fillId="34" borderId="52" applyNumberFormat="0" applyFont="0" applyAlignment="0" applyProtection="0"/>
    <xf numFmtId="0" fontId="5" fillId="0" borderId="0"/>
    <xf numFmtId="0" fontId="5" fillId="0" borderId="0"/>
    <xf numFmtId="0" fontId="5" fillId="34" borderId="52" applyNumberFormat="0" applyFont="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34" borderId="52" applyNumberFormat="0" applyFont="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0" borderId="0"/>
    <xf numFmtId="0" fontId="5" fillId="34" borderId="52" applyNumberFormat="0" applyFont="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34" borderId="52" applyNumberFormat="0" applyFont="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0" borderId="0"/>
    <xf numFmtId="0" fontId="5" fillId="0" borderId="0"/>
    <xf numFmtId="0" fontId="5" fillId="34" borderId="52" applyNumberFormat="0" applyFont="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0" borderId="0"/>
    <xf numFmtId="0" fontId="5" fillId="0" borderId="0"/>
    <xf numFmtId="9" fontId="5" fillId="0" borderId="0" applyFont="0" applyFill="0" applyBorder="0" applyAlignment="0" applyProtection="0"/>
    <xf numFmtId="0" fontId="5" fillId="34" borderId="52" applyNumberFormat="0" applyFont="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34" borderId="52" applyNumberFormat="0" applyFont="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4" fillId="0" borderId="0" applyNumberFormat="0" applyFill="0" applyBorder="0" applyAlignment="0" applyProtection="0">
      <alignment vertical="top"/>
      <protection locked="0"/>
    </xf>
    <xf numFmtId="43" fontId="10" fillId="0" borderId="0" applyFont="0" applyFill="0" applyBorder="0" applyAlignment="0" applyProtection="0"/>
    <xf numFmtId="0" fontId="5" fillId="0" borderId="0"/>
    <xf numFmtId="9" fontId="5" fillId="0" borderId="0" applyFont="0" applyFill="0" applyBorder="0" applyAlignment="0" applyProtection="0"/>
    <xf numFmtId="0" fontId="5" fillId="34" borderId="52" applyNumberFormat="0" applyFont="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79" fillId="37" borderId="0" applyNumberFormat="0" applyBorder="0" applyAlignment="0" applyProtection="0"/>
    <xf numFmtId="0" fontId="5" fillId="0" borderId="0"/>
    <xf numFmtId="0" fontId="5" fillId="34" borderId="52" applyNumberFormat="0" applyFont="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0" borderId="0"/>
    <xf numFmtId="0" fontId="5" fillId="0" borderId="0"/>
    <xf numFmtId="9" fontId="5" fillId="0" borderId="0" applyFont="0" applyFill="0" applyBorder="0" applyAlignment="0" applyProtection="0"/>
    <xf numFmtId="0" fontId="10"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34" borderId="52" applyNumberFormat="0" applyFont="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34" borderId="52" applyNumberFormat="0" applyFont="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9" fontId="5" fillId="0" borderId="0" applyFont="0" applyFill="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11" fillId="2"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11" fillId="3"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11" fillId="4"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11" fillId="5"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11" fillId="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11"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11"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11" fillId="9"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11" fillId="10"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11" fillId="5"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11" fillId="8"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11" fillId="11"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181" fontId="10" fillId="0" borderId="0"/>
    <xf numFmtId="0" fontId="14" fillId="20" borderId="1" applyNumberFormat="0" applyAlignment="0" applyProtection="0"/>
    <xf numFmtId="0" fontId="79" fillId="57"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0" fontId="70" fillId="0" borderId="0" applyNumberFormat="0" applyFill="0" applyBorder="0" applyAlignment="0" applyProtection="0"/>
    <xf numFmtId="0" fontId="44" fillId="0" borderId="0" applyNumberFormat="0" applyFill="0" applyBorder="0" applyAlignment="0" applyProtection="0">
      <alignment vertical="top"/>
      <protection locked="0"/>
    </xf>
    <xf numFmtId="0" fontId="22" fillId="7" borderId="1" applyNumberFormat="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8" fillId="0" borderId="0"/>
    <xf numFmtId="0" fontId="1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11" fillId="23" borderId="7"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11" fillId="23" borderId="7" applyNumberFormat="0" applyFont="0" applyAlignment="0" applyProtection="0"/>
    <xf numFmtId="0" fontId="5" fillId="34" borderId="52" applyNumberFormat="0" applyFont="0" applyAlignment="0" applyProtection="0"/>
    <xf numFmtId="0" fontId="25" fillId="20" borderId="8" applyNumberForma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9" fontId="10" fillId="0" borderId="10" applyFont="0" applyAlignment="0">
      <alignment vertical="top"/>
    </xf>
    <xf numFmtId="0" fontId="27" fillId="0" borderId="9" applyNumberFormat="0" applyFill="0" applyAlignment="0" applyProtection="0"/>
    <xf numFmtId="0" fontId="75" fillId="0" borderId="0" applyNumberFormat="0" applyFill="0" applyBorder="0" applyAlignment="0" applyProtection="0">
      <alignment vertical="top"/>
      <protection locked="0"/>
    </xf>
    <xf numFmtId="0" fontId="5" fillId="0" borderId="0"/>
    <xf numFmtId="0" fontId="14" fillId="20" borderId="1" applyNumberFormat="0" applyAlignment="0" applyProtection="0"/>
    <xf numFmtId="0" fontId="22" fillId="7" borderId="1" applyNumberFormat="0" applyAlignment="0" applyProtection="0"/>
    <xf numFmtId="0" fontId="11" fillId="23" borderId="7" applyNumberFormat="0" applyFont="0" applyAlignment="0" applyProtection="0"/>
    <xf numFmtId="0" fontId="25" fillId="20" borderId="8" applyNumberFormat="0" applyAlignment="0" applyProtection="0"/>
    <xf numFmtId="0" fontId="27" fillId="0" borderId="9" applyNumberFormat="0" applyFill="0" applyAlignment="0" applyProtection="0"/>
    <xf numFmtId="0" fontId="5" fillId="0" borderId="0"/>
    <xf numFmtId="0" fontId="5" fillId="34" borderId="52" applyNumberFormat="0" applyFont="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34" borderId="52" applyNumberFormat="0" applyFont="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0" borderId="0"/>
    <xf numFmtId="0" fontId="5" fillId="34" borderId="52" applyNumberFormat="0" applyFont="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49" fontId="10" fillId="0" borderId="10" applyFont="0" applyAlignment="0">
      <alignment vertical="top"/>
    </xf>
    <xf numFmtId="0" fontId="5" fillId="0" borderId="0"/>
    <xf numFmtId="0" fontId="5" fillId="0" borderId="0"/>
    <xf numFmtId="0" fontId="5" fillId="0" borderId="0"/>
    <xf numFmtId="0" fontId="5" fillId="0" borderId="0"/>
    <xf numFmtId="0" fontId="11" fillId="23" borderId="7" applyNumberFormat="0" applyFont="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0" borderId="0"/>
    <xf numFmtId="0" fontId="5" fillId="34" borderId="52" applyNumberFormat="0" applyFont="0" applyAlignment="0" applyProtection="0"/>
    <xf numFmtId="0" fontId="22" fillId="7" borderId="1" applyNumberFormat="0" applyAlignment="0" applyProtection="0"/>
    <xf numFmtId="9" fontId="5" fillId="0" borderId="0" applyFont="0" applyFill="0" applyBorder="0" applyAlignment="0" applyProtection="0"/>
    <xf numFmtId="0" fontId="14" fillId="20" borderId="1" applyNumberFormat="0" applyAlignment="0" applyProtection="0"/>
    <xf numFmtId="0" fontId="5" fillId="0" borderId="0"/>
    <xf numFmtId="0" fontId="25" fillId="20" borderId="8" applyNumberFormat="0" applyAlignment="0" applyProtection="0"/>
    <xf numFmtId="0" fontId="5" fillId="34" borderId="52" applyNumberFormat="0" applyFont="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27" fillId="0" borderId="9" applyNumberFormat="0" applyFill="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0" borderId="0"/>
    <xf numFmtId="0" fontId="5" fillId="0" borderId="0"/>
    <xf numFmtId="9" fontId="5" fillId="0" borderId="0" applyFont="0" applyFill="0" applyBorder="0" applyAlignment="0" applyProtection="0"/>
    <xf numFmtId="0" fontId="10" fillId="0" borderId="0"/>
    <xf numFmtId="0" fontId="5" fillId="0" borderId="0"/>
    <xf numFmtId="0" fontId="5" fillId="34" borderId="52" applyNumberFormat="0" applyFont="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0" borderId="0"/>
    <xf numFmtId="0" fontId="5" fillId="34" borderId="52" applyNumberFormat="0" applyFont="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34" borderId="52" applyNumberFormat="0" applyFont="0" applyAlignment="0" applyProtection="0"/>
    <xf numFmtId="0" fontId="5" fillId="0" borderId="0"/>
    <xf numFmtId="0" fontId="5" fillId="0" borderId="0"/>
    <xf numFmtId="0" fontId="5" fillId="0" borderId="0"/>
    <xf numFmtId="0" fontId="5" fillId="0" borderId="0"/>
    <xf numFmtId="0" fontId="11" fillId="23" borderId="7" applyNumberFormat="0" applyFont="0" applyAlignment="0" applyProtection="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0" borderId="0"/>
    <xf numFmtId="0" fontId="5" fillId="34" borderId="52" applyNumberFormat="0" applyFont="0" applyAlignment="0" applyProtection="0"/>
    <xf numFmtId="0" fontId="5" fillId="0" borderId="0"/>
    <xf numFmtId="0" fontId="5" fillId="0" borderId="0"/>
    <xf numFmtId="0" fontId="5" fillId="34" borderId="52" applyNumberFormat="0" applyFont="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34" borderId="52" applyNumberFormat="0" applyFont="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0" borderId="0"/>
    <xf numFmtId="0" fontId="5" fillId="34" borderId="52" applyNumberFormat="0" applyFont="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34" borderId="52" applyNumberFormat="0" applyFont="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0" borderId="0"/>
    <xf numFmtId="0" fontId="5" fillId="0" borderId="0"/>
    <xf numFmtId="0" fontId="5" fillId="34" borderId="52" applyNumberFormat="0" applyFont="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0" borderId="0"/>
    <xf numFmtId="0" fontId="5" fillId="0" borderId="0"/>
    <xf numFmtId="9" fontId="5" fillId="0" borderId="0" applyFont="0" applyFill="0" applyBorder="0" applyAlignment="0" applyProtection="0"/>
    <xf numFmtId="0" fontId="5" fillId="34" borderId="52" applyNumberFormat="0" applyFont="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34" borderId="52" applyNumberFormat="0" applyFont="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34" borderId="52" applyNumberFormat="0" applyFont="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0" borderId="0"/>
    <xf numFmtId="0" fontId="5" fillId="34" borderId="52" applyNumberFormat="0" applyFont="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34" borderId="52" applyNumberFormat="0" applyFont="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34" borderId="52" applyNumberFormat="0" applyFont="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9" fontId="5" fillId="0" borderId="0" applyFont="0" applyFill="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14" fillId="20" borderId="1" applyNumberFormat="0" applyAlignment="0" applyProtection="0"/>
    <xf numFmtId="0" fontId="14" fillId="20" borderId="1"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2" fillId="7" borderId="1" applyNumberFormat="0" applyAlignment="0" applyProtection="0"/>
    <xf numFmtId="0" fontId="22" fillId="7" borderId="1"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11" fillId="23" borderId="7"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5" fillId="34" borderId="52" applyNumberFormat="0" applyFont="0" applyAlignment="0" applyProtection="0"/>
    <xf numFmtId="0" fontId="11" fillId="23" borderId="7" applyNumberFormat="0" applyFont="0" applyAlignment="0" applyProtection="0"/>
    <xf numFmtId="0" fontId="5" fillId="34" borderId="52" applyNumberFormat="0" applyFont="0" applyAlignment="0" applyProtection="0"/>
    <xf numFmtId="0" fontId="25" fillId="20" borderId="8" applyNumberFormat="0" applyAlignment="0" applyProtection="0"/>
    <xf numFmtId="0" fontId="25" fillId="20" borderId="8" applyNumberForma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9" fontId="10" fillId="0" borderId="10" applyFont="0" applyAlignment="0">
      <alignment vertical="top"/>
    </xf>
    <xf numFmtId="0" fontId="27" fillId="0" borderId="9" applyNumberFormat="0" applyFill="0" applyAlignment="0" applyProtection="0"/>
    <xf numFmtId="0" fontId="27" fillId="0" borderId="9" applyNumberFormat="0" applyFill="0" applyAlignment="0" applyProtection="0"/>
    <xf numFmtId="43" fontId="10" fillId="0" borderId="0" applyFont="0" applyFill="0" applyBorder="0" applyAlignment="0" applyProtection="0"/>
    <xf numFmtId="0" fontId="44" fillId="0" borderId="0" applyNumberFormat="0" applyFill="0" applyBorder="0" applyAlignment="0" applyProtection="0">
      <alignment vertical="top"/>
      <protection locked="0"/>
    </xf>
    <xf numFmtId="43" fontId="10" fillId="0" borderId="0" applyFont="0" applyFill="0" applyBorder="0" applyAlignment="0" applyProtection="0"/>
    <xf numFmtId="43" fontId="10" fillId="0" borderId="0" applyFont="0" applyFill="0" applyBorder="0" applyAlignment="0" applyProtection="0"/>
    <xf numFmtId="0" fontId="11" fillId="3"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83" fillId="0" borderId="0" applyNumberFormat="0" applyFill="0" applyBorder="0" applyAlignment="0" applyProtection="0"/>
    <xf numFmtId="0" fontId="11" fillId="9" borderId="0" applyNumberFormat="0" applyBorder="0" applyAlignment="0" applyProtection="0"/>
    <xf numFmtId="43" fontId="10" fillId="0" borderId="0" applyFont="0" applyFill="0" applyBorder="0" applyAlignment="0" applyProtection="0"/>
    <xf numFmtId="0" fontId="80" fillId="0" borderId="0"/>
    <xf numFmtId="3" fontId="10" fillId="0" borderId="0"/>
    <xf numFmtId="43" fontId="10" fillId="0" borderId="0" applyFont="0" applyFill="0" applyBorder="0" applyAlignment="0" applyProtection="0"/>
    <xf numFmtId="43" fontId="10" fillId="0" borderId="0" applyFont="0" applyFill="0" applyBorder="0" applyAlignment="0" applyProtection="0"/>
    <xf numFmtId="0" fontId="11" fillId="8" borderId="0" applyNumberFormat="0" applyBorder="0" applyAlignment="0" applyProtection="0"/>
    <xf numFmtId="9" fontId="5" fillId="0" borderId="0" applyFont="0" applyFill="0" applyBorder="0" applyAlignment="0" applyProtection="0"/>
    <xf numFmtId="0" fontId="79" fillId="56" borderId="0" applyNumberFormat="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79" fillId="36"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0" fontId="79" fillId="4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0" fontId="79" fillId="0" borderId="0"/>
    <xf numFmtId="0" fontId="10" fillId="0" borderId="0" applyNumberFormat="0" applyFill="0" applyBorder="0" applyAlignment="0" applyProtection="0"/>
    <xf numFmtId="0" fontId="10" fillId="0" borderId="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21" fillId="0" borderId="0" applyNumberFormat="0" applyFill="0" applyBorder="0" applyAlignment="0" applyProtection="0">
      <alignment vertical="top"/>
      <protection locked="0"/>
    </xf>
    <xf numFmtId="43" fontId="10" fillId="0" borderId="0" applyFont="0" applyFill="0" applyBorder="0" applyAlignment="0" applyProtection="0"/>
    <xf numFmtId="0" fontId="77" fillId="0" borderId="0"/>
    <xf numFmtId="43" fontId="10" fillId="0" borderId="0" applyFont="0" applyFill="0" applyBorder="0" applyAlignment="0" applyProtection="0"/>
    <xf numFmtId="43" fontId="10" fillId="0" borderId="0" applyFont="0" applyFill="0" applyBorder="0" applyAlignment="0" applyProtection="0"/>
    <xf numFmtId="0" fontId="11" fillId="23" borderId="7" applyNumberFormat="0" applyFont="0" applyAlignment="0" applyProtection="0"/>
    <xf numFmtId="43" fontId="10" fillId="0" borderId="0" applyFont="0" applyFill="0" applyBorder="0" applyAlignment="0" applyProtection="0"/>
    <xf numFmtId="0" fontId="84" fillId="0" borderId="45" applyNumberFormat="0" applyProtection="0">
      <alignment wrapText="1"/>
    </xf>
    <xf numFmtId="43" fontId="10" fillId="0" borderId="0" applyFont="0" applyFill="0" applyBorder="0" applyAlignment="0" applyProtection="0"/>
    <xf numFmtId="9" fontId="8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1" fillId="5"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84" fillId="0" borderId="57" applyNumberFormat="0" applyProtection="0">
      <alignment wrapText="1"/>
    </xf>
    <xf numFmtId="43" fontId="10" fillId="0" borderId="0" applyFont="0" applyFill="0" applyBorder="0" applyAlignment="0" applyProtection="0"/>
    <xf numFmtId="0" fontId="77" fillId="0" borderId="0"/>
    <xf numFmtId="43" fontId="10" fillId="0" borderId="0" applyFont="0" applyFill="0" applyBorder="0" applyAlignment="0" applyProtection="0"/>
    <xf numFmtId="43" fontId="10" fillId="0" borderId="0" applyFont="0" applyFill="0" applyBorder="0" applyAlignment="0" applyProtection="0"/>
    <xf numFmtId="0" fontId="5"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1" fillId="10" borderId="0" applyNumberFormat="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0" fontId="11" fillId="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2" fontId="10" fillId="0" borderId="0"/>
    <xf numFmtId="0" fontId="79" fillId="45" borderId="0" applyNumberFormat="0" applyBorder="0" applyAlignment="0" applyProtection="0"/>
    <xf numFmtId="43" fontId="10" fillId="0" borderId="0" applyFont="0" applyFill="0" applyBorder="0" applyAlignment="0" applyProtection="0"/>
    <xf numFmtId="0" fontId="79"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82" fillId="0" borderId="0" applyNumberFormat="0" applyProtection="0">
      <alignment horizontal="left"/>
    </xf>
    <xf numFmtId="0" fontId="11" fillId="11" borderId="0" applyNumberFormat="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83" fillId="0" borderId="54" applyNumberFormat="0" applyFont="0" applyProtection="0">
      <alignment wrapText="1"/>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21" fillId="0" borderId="0" applyNumberFormat="0" applyFill="0" applyBorder="0" applyAlignment="0" applyProtection="0">
      <alignment vertical="top"/>
      <protection locked="0"/>
    </xf>
    <xf numFmtId="43" fontId="10" fillId="0" borderId="0" applyFont="0" applyFill="0" applyBorder="0" applyAlignment="0" applyProtection="0"/>
    <xf numFmtId="44" fontId="1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0" fontId="79" fillId="41"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83" fillId="0" borderId="58" applyNumberFormat="0" applyFont="0" applyFill="0" applyProtection="0">
      <alignment wrapText="1"/>
    </xf>
    <xf numFmtId="0" fontId="21" fillId="0" borderId="0" applyNumberFormat="0" applyFill="0" applyBorder="0" applyAlignment="0" applyProtection="0">
      <alignment vertical="top"/>
      <protection locked="0"/>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1" fillId="5" borderId="0" applyNumberFormat="0" applyBorder="0" applyAlignment="0" applyProtection="0"/>
    <xf numFmtId="0" fontId="10" fillId="0" borderId="0"/>
    <xf numFmtId="0" fontId="10" fillId="0" borderId="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79" fillId="49" borderId="0" applyNumberFormat="0" applyBorder="0" applyAlignment="0" applyProtection="0"/>
    <xf numFmtId="0" fontId="11" fillId="8" borderId="0" applyNumberFormat="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77" fillId="0" borderId="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0" fontId="11" fillId="8" borderId="0" applyNumberFormat="0" applyBorder="0" applyAlignment="0" applyProtection="0"/>
    <xf numFmtId="0" fontId="5" fillId="0" borderId="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1" fillId="11" borderId="0" applyNumberFormat="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0" fontId="11" fillId="5" borderId="0" applyNumberFormat="0" applyBorder="0" applyAlignment="0" applyProtection="0"/>
    <xf numFmtId="43" fontId="10" fillId="0" borderId="0" applyFont="0" applyFill="0" applyBorder="0" applyAlignment="0" applyProtection="0"/>
    <xf numFmtId="0" fontId="77" fillId="23" borderId="7" applyNumberFormat="0" applyFont="0" applyAlignment="0" applyProtection="0"/>
    <xf numFmtId="0" fontId="87" fillId="0" borderId="0" applyNumberFormat="0" applyFill="0" applyBorder="0" applyAlignment="0" applyProtection="0">
      <alignment vertical="top"/>
      <protection locked="0"/>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1" fillId="7" borderId="0" applyNumberFormat="0" applyBorder="0" applyAlignment="0" applyProtection="0"/>
    <xf numFmtId="43" fontId="10" fillId="0" borderId="0" applyFont="0" applyFill="0" applyBorder="0" applyAlignment="0" applyProtection="0"/>
    <xf numFmtId="0" fontId="11" fillId="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83" fillId="0" borderId="0" applyNumberFormat="0" applyProtection="0">
      <alignment vertical="top" wrapText="1"/>
    </xf>
    <xf numFmtId="43" fontId="10" fillId="0" borderId="0" applyFont="0" applyFill="0" applyBorder="0" applyAlignment="0" applyProtection="0"/>
    <xf numFmtId="43" fontId="10" fillId="0" borderId="0" applyFont="0" applyFill="0" applyBorder="0" applyAlignment="0" applyProtection="0"/>
    <xf numFmtId="0" fontId="79" fillId="34" borderId="5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79" fillId="4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79" fillId="53" borderId="0" applyNumberFormat="0" applyBorder="0" applyAlignment="0" applyProtection="0"/>
    <xf numFmtId="0" fontId="11" fillId="6" borderId="0" applyNumberFormat="0" applyBorder="0" applyAlignment="0" applyProtection="0"/>
    <xf numFmtId="43" fontId="5"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3" fontId="5"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83" fillId="0" borderId="55" applyNumberFormat="0" applyProtection="0">
      <alignment vertical="top" wrapText="1"/>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81" fillId="0" borderId="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0" fontId="5" fillId="0" borderId="0"/>
    <xf numFmtId="0" fontId="11" fillId="2" borderId="0" applyNumberFormat="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85" fillId="0" borderId="0"/>
    <xf numFmtId="0" fontId="11" fillId="5" borderId="0" applyNumberFormat="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77" fillId="0" borderId="0"/>
    <xf numFmtId="0" fontId="79" fillId="5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1" fillId="7" borderId="0" applyNumberFormat="0" applyBorder="0" applyAlignment="0" applyProtection="0"/>
    <xf numFmtId="0" fontId="10" fillId="0" borderId="60"/>
    <xf numFmtId="0" fontId="77" fillId="0" borderId="0"/>
    <xf numFmtId="0" fontId="11" fillId="6" borderId="0" applyNumberFormat="0" applyBorder="0" applyAlignment="0" applyProtection="0"/>
    <xf numFmtId="43" fontId="10" fillId="0" borderId="0" applyFont="0" applyFill="0" applyBorder="0" applyAlignment="0" applyProtection="0"/>
    <xf numFmtId="0" fontId="5" fillId="0" borderId="0"/>
    <xf numFmtId="43" fontId="5" fillId="0" borderId="0" applyFont="0" applyFill="0" applyBorder="0" applyAlignment="0" applyProtection="0"/>
    <xf numFmtId="0" fontId="11" fillId="4" borderId="0" applyNumberFormat="0" applyBorder="0" applyAlignment="0" applyProtection="0"/>
    <xf numFmtId="43" fontId="10" fillId="0" borderId="0" applyFont="0" applyFill="0" applyBorder="0" applyAlignment="0" applyProtection="0"/>
    <xf numFmtId="0" fontId="79" fillId="44" borderId="0" applyNumberFormat="0" applyBorder="0" applyAlignment="0" applyProtection="0"/>
    <xf numFmtId="43" fontId="10" fillId="0" borderId="0" applyFont="0" applyFill="0" applyBorder="0" applyAlignment="0" applyProtection="0"/>
    <xf numFmtId="44" fontId="5" fillId="0" borderId="0" applyFont="0" applyFill="0" applyBorder="0" applyAlignment="0" applyProtection="0"/>
    <xf numFmtId="0" fontId="11" fillId="3" borderId="0" applyNumberFormat="0" applyBorder="0" applyAlignment="0" applyProtection="0"/>
    <xf numFmtId="0" fontId="66" fillId="0" borderId="0" applyNumberFormat="0" applyFill="0" applyBorder="0" applyAlignment="0" applyProtection="0">
      <alignment vertical="top"/>
      <protection locked="0"/>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0" fontId="11" fillId="10" borderId="0" applyNumberFormat="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88" fillId="0" borderId="0"/>
    <xf numFmtId="44" fontId="88" fillId="0" borderId="0" applyFont="0" applyFill="0" applyBorder="0" applyAlignment="0" applyProtection="0"/>
    <xf numFmtId="9" fontId="88"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4" fillId="34" borderId="52" applyNumberFormat="0" applyFont="0" applyAlignment="0" applyProtection="0"/>
    <xf numFmtId="0" fontId="4" fillId="0" borderId="0"/>
    <xf numFmtId="0" fontId="4" fillId="37" borderId="0" applyNumberFormat="0" applyBorder="0" applyAlignment="0" applyProtection="0"/>
    <xf numFmtId="9" fontId="4" fillId="0" borderId="0" applyFont="0" applyFill="0" applyBorder="0" applyAlignment="0" applyProtection="0"/>
    <xf numFmtId="0" fontId="4" fillId="0" borderId="0"/>
    <xf numFmtId="9" fontId="10" fillId="0" borderId="0" applyFont="0" applyFill="0" applyBorder="0" applyAlignment="0" applyProtection="0"/>
    <xf numFmtId="0" fontId="4" fillId="41" borderId="0" applyNumberFormat="0" applyBorder="0" applyAlignment="0" applyProtection="0"/>
    <xf numFmtId="0" fontId="4" fillId="48" borderId="0" applyNumberFormat="0" applyBorder="0" applyAlignment="0" applyProtection="0"/>
    <xf numFmtId="0" fontId="4" fillId="44" borderId="0" applyNumberFormat="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45" borderId="0" applyNumberFormat="0" applyBorder="0" applyAlignment="0" applyProtection="0"/>
    <xf numFmtId="0" fontId="4" fillId="0" borderId="0"/>
    <xf numFmtId="0" fontId="4" fillId="36" borderId="0" applyNumberFormat="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40" borderId="0" applyNumberFormat="0" applyBorder="0" applyAlignment="0" applyProtection="0"/>
    <xf numFmtId="0" fontId="4" fillId="34" borderId="52" applyNumberFormat="0" applyFont="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34" borderId="52" applyNumberFormat="0" applyFont="0" applyAlignment="0" applyProtection="0"/>
    <xf numFmtId="0" fontId="4" fillId="0" borderId="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4" fillId="34" borderId="52" applyNumberFormat="0" applyFont="0" applyAlignment="0" applyProtection="0"/>
    <xf numFmtId="0" fontId="4" fillId="0" borderId="0"/>
    <xf numFmtId="0" fontId="4" fillId="37" borderId="0" applyNumberFormat="0" applyBorder="0" applyAlignment="0" applyProtection="0"/>
    <xf numFmtId="9" fontId="4" fillId="0" borderId="0" applyFont="0" applyFill="0" applyBorder="0" applyAlignment="0" applyProtection="0"/>
    <xf numFmtId="0" fontId="4" fillId="0" borderId="0"/>
    <xf numFmtId="0" fontId="4" fillId="41" borderId="0" applyNumberFormat="0" applyBorder="0" applyAlignment="0" applyProtection="0"/>
    <xf numFmtId="0" fontId="4" fillId="48" borderId="0" applyNumberFormat="0" applyBorder="0" applyAlignment="0" applyProtection="0"/>
    <xf numFmtId="0" fontId="4" fillId="44" borderId="0" applyNumberFormat="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45" borderId="0" applyNumberFormat="0" applyBorder="0" applyAlignment="0" applyProtection="0"/>
    <xf numFmtId="0" fontId="4" fillId="0" borderId="0"/>
    <xf numFmtId="0" fontId="4" fillId="36" borderId="0" applyNumberFormat="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40" borderId="0" applyNumberFormat="0" applyBorder="0" applyAlignment="0" applyProtection="0"/>
    <xf numFmtId="0" fontId="4" fillId="34" borderId="52" applyNumberFormat="0" applyFont="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34" borderId="52" applyNumberFormat="0" applyFont="0" applyAlignment="0" applyProtection="0"/>
    <xf numFmtId="0" fontId="4" fillId="0" borderId="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4" fillId="34" borderId="52" applyNumberFormat="0" applyFont="0" applyAlignment="0" applyProtection="0"/>
    <xf numFmtId="0" fontId="4" fillId="0" borderId="0"/>
    <xf numFmtId="0" fontId="4" fillId="37" borderId="0" applyNumberFormat="0" applyBorder="0" applyAlignment="0" applyProtection="0"/>
    <xf numFmtId="9" fontId="4" fillId="0" borderId="0" applyFont="0" applyFill="0" applyBorder="0" applyAlignment="0" applyProtection="0"/>
    <xf numFmtId="0" fontId="4" fillId="0" borderId="0"/>
    <xf numFmtId="0" fontId="4" fillId="41" borderId="0" applyNumberFormat="0" applyBorder="0" applyAlignment="0" applyProtection="0"/>
    <xf numFmtId="0" fontId="4" fillId="48" borderId="0" applyNumberFormat="0" applyBorder="0" applyAlignment="0" applyProtection="0"/>
    <xf numFmtId="0" fontId="4" fillId="44" borderId="0" applyNumberFormat="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45" borderId="0" applyNumberFormat="0" applyBorder="0" applyAlignment="0" applyProtection="0"/>
    <xf numFmtId="0" fontId="4" fillId="0" borderId="0"/>
    <xf numFmtId="0" fontId="4" fillId="36" borderId="0" applyNumberFormat="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40" borderId="0" applyNumberFormat="0" applyBorder="0" applyAlignment="0" applyProtection="0"/>
    <xf numFmtId="0" fontId="4" fillId="34" borderId="52" applyNumberFormat="0" applyFont="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34" borderId="52" applyNumberFormat="0" applyFont="0" applyAlignment="0" applyProtection="0"/>
    <xf numFmtId="0" fontId="4" fillId="0" borderId="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4" fillId="34" borderId="52" applyNumberFormat="0" applyFont="0" applyAlignment="0" applyProtection="0"/>
    <xf numFmtId="0" fontId="4" fillId="0" borderId="0"/>
    <xf numFmtId="0" fontId="4" fillId="37" borderId="0" applyNumberFormat="0" applyBorder="0" applyAlignment="0" applyProtection="0"/>
    <xf numFmtId="9" fontId="4" fillId="0" borderId="0" applyFont="0" applyFill="0" applyBorder="0" applyAlignment="0" applyProtection="0"/>
    <xf numFmtId="0" fontId="4" fillId="0" borderId="0"/>
    <xf numFmtId="0" fontId="4" fillId="41" borderId="0" applyNumberFormat="0" applyBorder="0" applyAlignment="0" applyProtection="0"/>
    <xf numFmtId="0" fontId="4" fillId="48" borderId="0" applyNumberFormat="0" applyBorder="0" applyAlignment="0" applyProtection="0"/>
    <xf numFmtId="0" fontId="4" fillId="44" borderId="0" applyNumberFormat="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45" borderId="0" applyNumberFormat="0" applyBorder="0" applyAlignment="0" applyProtection="0"/>
    <xf numFmtId="0" fontId="4" fillId="0" borderId="0"/>
    <xf numFmtId="0" fontId="4" fillId="36" borderId="0" applyNumberFormat="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40" borderId="0" applyNumberFormat="0" applyBorder="0" applyAlignment="0" applyProtection="0"/>
    <xf numFmtId="0" fontId="4" fillId="34" borderId="52" applyNumberFormat="0" applyFont="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34" borderId="52" applyNumberFormat="0" applyFont="0" applyAlignment="0" applyProtection="0"/>
    <xf numFmtId="0" fontId="4" fillId="0" borderId="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34" borderId="52"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3" fillId="0" borderId="0"/>
    <xf numFmtId="43" fontId="11" fillId="0" borderId="0" applyFont="0" applyFill="0" applyBorder="0" applyAlignment="0" applyProtection="0"/>
    <xf numFmtId="0" fontId="20" fillId="0" borderId="0" applyNumberFormat="0" applyFill="0" applyBorder="0" applyAlignment="0" applyProtection="0"/>
    <xf numFmtId="0" fontId="20" fillId="0" borderId="5" applyNumberFormat="0" applyFill="0" applyAlignment="0" applyProtection="0"/>
    <xf numFmtId="0" fontId="19" fillId="0" borderId="4" applyNumberFormat="0" applyFill="0" applyAlignment="0" applyProtection="0"/>
    <xf numFmtId="0" fontId="18" fillId="0" borderId="3" applyNumberFormat="0" applyFill="0" applyAlignment="0" applyProtection="0"/>
    <xf numFmtId="0" fontId="17" fillId="4" borderId="0" applyNumberFormat="0" applyBorder="0" applyAlignment="0" applyProtection="0"/>
    <xf numFmtId="0" fontId="16" fillId="0" borderId="0" applyNumberFormat="0" applyFill="0" applyBorder="0" applyAlignment="0" applyProtection="0"/>
    <xf numFmtId="0" fontId="15" fillId="21" borderId="2" applyNumberFormat="0" applyAlignment="0" applyProtection="0"/>
    <xf numFmtId="0" fontId="14" fillId="20" borderId="1" applyNumberFormat="0" applyAlignment="0" applyProtection="0"/>
    <xf numFmtId="0" fontId="13" fillId="3" borderId="0" applyNumberFormat="0" applyBorder="0" applyAlignment="0" applyProtection="0"/>
    <xf numFmtId="0" fontId="12" fillId="19"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2" fillId="12" borderId="0" applyNumberFormat="0" applyBorder="0" applyAlignment="0" applyProtection="0"/>
    <xf numFmtId="0" fontId="3" fillId="0" borderId="0"/>
    <xf numFmtId="0" fontId="3" fillId="0" borderId="0"/>
    <xf numFmtId="0" fontId="3" fillId="0" borderId="0"/>
    <xf numFmtId="0" fontId="22" fillId="7" borderId="1" applyNumberFormat="0" applyAlignment="0" applyProtection="0"/>
    <xf numFmtId="0" fontId="23" fillId="0" borderId="6" applyNumberFormat="0" applyFill="0" applyAlignment="0" applyProtection="0"/>
    <xf numFmtId="0" fontId="24" fillId="22" borderId="0" applyNumberFormat="0" applyBorder="0" applyAlignment="0" applyProtection="0"/>
    <xf numFmtId="0" fontId="10" fillId="0" borderId="0"/>
    <xf numFmtId="0" fontId="10" fillId="0" borderId="0"/>
    <xf numFmtId="0" fontId="3" fillId="0" borderId="0"/>
    <xf numFmtId="0" fontId="25" fillId="20" borderId="8" applyNumberFormat="0" applyAlignment="0" applyProtection="0"/>
    <xf numFmtId="0" fontId="26" fillId="0" borderId="0" applyNumberFormat="0" applyFill="0" applyBorder="0" applyAlignment="0" applyProtection="0"/>
    <xf numFmtId="0" fontId="27" fillId="0" borderId="9" applyNumberFormat="0" applyFill="0" applyAlignment="0" applyProtection="0"/>
    <xf numFmtId="0" fontId="28" fillId="0" borderId="0" applyNumberFormat="0" applyFill="0" applyBorder="0" applyAlignment="0" applyProtection="0"/>
    <xf numFmtId="0" fontId="3" fillId="0" borderId="0"/>
    <xf numFmtId="0" fontId="3" fillId="34" borderId="52" applyNumberFormat="0" applyFont="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3" fillId="34" borderId="52" applyNumberFormat="0" applyFont="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0" borderId="0"/>
    <xf numFmtId="0" fontId="3" fillId="34" borderId="52" applyNumberFormat="0" applyFont="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52" applyNumberFormat="0" applyFont="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0" borderId="0"/>
    <xf numFmtId="0" fontId="3" fillId="0" borderId="0"/>
    <xf numFmtId="9" fontId="3" fillId="0" borderId="0" applyFont="0" applyFill="0" applyBorder="0" applyAlignment="0" applyProtection="0"/>
    <xf numFmtId="0" fontId="3" fillId="34" borderId="52" applyNumberFormat="0" applyFont="0" applyAlignment="0" applyProtection="0"/>
    <xf numFmtId="0" fontId="3" fillId="0" borderId="0"/>
    <xf numFmtId="0" fontId="3" fillId="37" borderId="0" applyNumberFormat="0" applyBorder="0" applyAlignment="0" applyProtection="0"/>
    <xf numFmtId="9" fontId="3" fillId="0" borderId="0" applyFont="0" applyFill="0" applyBorder="0" applyAlignment="0" applyProtection="0"/>
    <xf numFmtId="0" fontId="3" fillId="0" borderId="0"/>
    <xf numFmtId="0" fontId="3" fillId="41" borderId="0" applyNumberFormat="0" applyBorder="0" applyAlignment="0" applyProtection="0"/>
    <xf numFmtId="0" fontId="3" fillId="48" borderId="0" applyNumberFormat="0" applyBorder="0" applyAlignment="0" applyProtection="0"/>
    <xf numFmtId="0" fontId="3" fillId="44" borderId="0" applyNumberFormat="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34" borderId="52" applyNumberFormat="0" applyFont="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34" borderId="52" applyNumberFormat="0" applyFont="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45" borderId="0" applyNumberFormat="0" applyBorder="0" applyAlignment="0" applyProtection="0"/>
    <xf numFmtId="0" fontId="3" fillId="0" borderId="0"/>
    <xf numFmtId="0" fontId="3" fillId="36" borderId="0" applyNumberFormat="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40" borderId="0" applyNumberFormat="0" applyBorder="0" applyAlignment="0" applyProtection="0"/>
    <xf numFmtId="0" fontId="3" fillId="34" borderId="52" applyNumberFormat="0" applyFont="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0" borderId="0"/>
    <xf numFmtId="0" fontId="3" fillId="34" borderId="52" applyNumberFormat="0" applyFont="0" applyAlignment="0" applyProtection="0"/>
    <xf numFmtId="0" fontId="3" fillId="0" borderId="0"/>
    <xf numFmtId="0" fontId="3" fillId="0" borderId="0"/>
    <xf numFmtId="0" fontId="3" fillId="34" borderId="52" applyNumberFormat="0" applyFont="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34" borderId="52" applyNumberFormat="0" applyFont="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0" borderId="0"/>
    <xf numFmtId="0" fontId="3" fillId="34" borderId="52" applyNumberFormat="0" applyFont="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34" borderId="52" applyNumberFormat="0" applyFont="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0" borderId="0"/>
    <xf numFmtId="0" fontId="3" fillId="0" borderId="0"/>
    <xf numFmtId="0" fontId="3" fillId="34" borderId="52" applyNumberFormat="0" applyFont="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0" borderId="0"/>
    <xf numFmtId="0" fontId="3" fillId="0" borderId="0"/>
    <xf numFmtId="9" fontId="3" fillId="0" borderId="0" applyFont="0" applyFill="0" applyBorder="0" applyAlignment="0" applyProtection="0"/>
    <xf numFmtId="0" fontId="3" fillId="34" borderId="52" applyNumberFormat="0" applyFont="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34" borderId="52" applyNumberFormat="0" applyFont="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52" applyNumberFormat="0" applyFont="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34" borderId="52" applyNumberFormat="0" applyFont="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0" borderId="0"/>
    <xf numFmtId="0" fontId="3" fillId="34" borderId="52" applyNumberFormat="0" applyFont="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52" applyNumberFormat="0" applyFont="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34" borderId="52" applyNumberFormat="0" applyFont="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0" borderId="0"/>
    <xf numFmtId="0" fontId="3" fillId="34" borderId="52" applyNumberFormat="0" applyFont="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52" applyNumberFormat="0" applyFont="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0" borderId="0"/>
    <xf numFmtId="0" fontId="3" fillId="0" borderId="0"/>
    <xf numFmtId="9" fontId="3" fillId="0" borderId="0" applyFont="0" applyFill="0" applyBorder="0" applyAlignment="0" applyProtection="0"/>
    <xf numFmtId="0" fontId="3" fillId="34" borderId="52" applyNumberFormat="0" applyFont="0" applyAlignment="0" applyProtection="0"/>
    <xf numFmtId="0" fontId="3" fillId="0" borderId="0"/>
    <xf numFmtId="0" fontId="3" fillId="37" borderId="0" applyNumberFormat="0" applyBorder="0" applyAlignment="0" applyProtection="0"/>
    <xf numFmtId="9" fontId="3" fillId="0" borderId="0" applyFont="0" applyFill="0" applyBorder="0" applyAlignment="0" applyProtection="0"/>
    <xf numFmtId="0" fontId="3" fillId="0" borderId="0"/>
    <xf numFmtId="0" fontId="3" fillId="41" borderId="0" applyNumberFormat="0" applyBorder="0" applyAlignment="0" applyProtection="0"/>
    <xf numFmtId="0" fontId="3" fillId="48" borderId="0" applyNumberFormat="0" applyBorder="0" applyAlignment="0" applyProtection="0"/>
    <xf numFmtId="0" fontId="3" fillId="44" borderId="0" applyNumberFormat="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34" borderId="52" applyNumberFormat="0" applyFont="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34" borderId="52" applyNumberFormat="0" applyFont="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45" borderId="0" applyNumberFormat="0" applyBorder="0" applyAlignment="0" applyProtection="0"/>
    <xf numFmtId="0" fontId="3" fillId="0" borderId="0"/>
    <xf numFmtId="0" fontId="3" fillId="36" borderId="0" applyNumberFormat="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40" borderId="0" applyNumberFormat="0" applyBorder="0" applyAlignment="0" applyProtection="0"/>
    <xf numFmtId="0" fontId="3" fillId="34" borderId="52" applyNumberFormat="0" applyFont="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0" borderId="0"/>
    <xf numFmtId="0" fontId="3" fillId="34" borderId="52" applyNumberFormat="0" applyFont="0" applyAlignment="0" applyProtection="0"/>
    <xf numFmtId="0" fontId="3" fillId="0" borderId="0"/>
    <xf numFmtId="0" fontId="3" fillId="0" borderId="0"/>
    <xf numFmtId="0" fontId="3" fillId="34" borderId="52" applyNumberFormat="0" applyFont="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34" borderId="52" applyNumberFormat="0" applyFont="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0" borderId="0"/>
    <xf numFmtId="0" fontId="3" fillId="34" borderId="52" applyNumberFormat="0" applyFont="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34" borderId="52" applyNumberFormat="0" applyFont="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0" borderId="0"/>
    <xf numFmtId="0" fontId="3" fillId="0" borderId="0"/>
    <xf numFmtId="0" fontId="3" fillId="34" borderId="52" applyNumberFormat="0" applyFont="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0" borderId="0"/>
    <xf numFmtId="0" fontId="3" fillId="0" borderId="0"/>
    <xf numFmtId="9" fontId="3" fillId="0" borderId="0" applyFont="0" applyFill="0" applyBorder="0" applyAlignment="0" applyProtection="0"/>
    <xf numFmtId="0" fontId="3" fillId="34" borderId="52" applyNumberFormat="0" applyFont="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34" borderId="52" applyNumberFormat="0" applyFont="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52" applyNumberFormat="0" applyFont="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34" borderId="52" applyNumberFormat="0" applyFont="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0" borderId="0"/>
    <xf numFmtId="0" fontId="3" fillId="34" borderId="52" applyNumberFormat="0" applyFont="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2" fillId="41"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56" borderId="0" applyNumberFormat="0" applyBorder="0" applyAlignment="0" applyProtection="0"/>
    <xf numFmtId="0" fontId="2" fillId="36" borderId="0" applyNumberFormat="0" applyBorder="0" applyAlignment="0" applyProtection="0"/>
    <xf numFmtId="9" fontId="2" fillId="0" borderId="0" applyFont="0" applyFill="0" applyBorder="0" applyAlignment="0" applyProtection="0"/>
    <xf numFmtId="0" fontId="2" fillId="44" borderId="0" applyNumberFormat="0" applyBorder="0" applyAlignment="0" applyProtection="0"/>
    <xf numFmtId="0" fontId="2" fillId="52" borderId="0" applyNumberFormat="0" applyBorder="0" applyAlignment="0" applyProtection="0"/>
    <xf numFmtId="9" fontId="2" fillId="0" borderId="0" applyFont="0" applyFill="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0" borderId="0"/>
    <xf numFmtId="0" fontId="2" fillId="40" borderId="0" applyNumberFormat="0" applyBorder="0" applyAlignment="0" applyProtection="0"/>
    <xf numFmtId="0" fontId="2" fillId="53" borderId="0" applyNumberFormat="0" applyBorder="0" applyAlignment="0" applyProtection="0"/>
    <xf numFmtId="0" fontId="2" fillId="0" borderId="0"/>
    <xf numFmtId="0" fontId="2" fillId="0" borderId="0"/>
    <xf numFmtId="0" fontId="2" fillId="57" borderId="0" applyNumberFormat="0" applyBorder="0" applyAlignment="0" applyProtection="0"/>
    <xf numFmtId="0" fontId="2" fillId="45"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37" borderId="0" applyNumberFormat="0" applyBorder="0" applyAlignment="0" applyProtection="0"/>
    <xf numFmtId="9" fontId="2" fillId="0" borderId="0" applyFont="0" applyFill="0" applyBorder="0" applyAlignment="0" applyProtection="0"/>
    <xf numFmtId="0" fontId="2" fillId="52" borderId="0" applyNumberFormat="0" applyBorder="0" applyAlignment="0" applyProtection="0"/>
    <xf numFmtId="0" fontId="2" fillId="40" borderId="0" applyNumberFormat="0" applyBorder="0" applyAlignment="0" applyProtection="0"/>
    <xf numFmtId="0" fontId="2" fillId="0" borderId="0"/>
    <xf numFmtId="0" fontId="2" fillId="53" borderId="0" applyNumberFormat="0" applyBorder="0" applyAlignment="0" applyProtection="0"/>
    <xf numFmtId="0" fontId="2" fillId="57" borderId="0" applyNumberFormat="0" applyBorder="0" applyAlignment="0" applyProtection="0"/>
    <xf numFmtId="0" fontId="2" fillId="45" borderId="0" applyNumberFormat="0" applyBorder="0" applyAlignment="0" applyProtection="0"/>
    <xf numFmtId="0" fontId="2" fillId="44" borderId="0" applyNumberFormat="0" applyBorder="0" applyAlignment="0" applyProtection="0"/>
    <xf numFmtId="0" fontId="2" fillId="36" borderId="0" applyNumberFormat="0" applyBorder="0" applyAlignment="0" applyProtection="0"/>
    <xf numFmtId="0" fontId="2" fillId="0" borderId="0"/>
    <xf numFmtId="0" fontId="2" fillId="34" borderId="52" applyNumberFormat="0" applyFont="0" applyAlignment="0" applyProtection="0"/>
    <xf numFmtId="0" fontId="2" fillId="56" borderId="0" applyNumberFormat="0" applyBorder="0" applyAlignment="0" applyProtection="0"/>
    <xf numFmtId="0" fontId="2" fillId="41" borderId="0" applyNumberFormat="0" applyBorder="0" applyAlignment="0" applyProtection="0"/>
    <xf numFmtId="0" fontId="2" fillId="0" borderId="0"/>
    <xf numFmtId="0" fontId="2" fillId="0" borderId="0"/>
    <xf numFmtId="0" fontId="2" fillId="36" borderId="0" applyNumberFormat="0" applyBorder="0" applyAlignment="0" applyProtection="0"/>
    <xf numFmtId="0" fontId="2" fillId="49" borderId="0" applyNumberFormat="0" applyBorder="0" applyAlignment="0" applyProtection="0"/>
    <xf numFmtId="0" fontId="2" fillId="0" borderId="0"/>
    <xf numFmtId="0" fontId="2" fillId="56" borderId="0" applyNumberFormat="0" applyBorder="0" applyAlignment="0" applyProtection="0"/>
    <xf numFmtId="0" fontId="2" fillId="34" borderId="52" applyNumberFormat="0" applyFont="0" applyAlignment="0" applyProtection="0"/>
    <xf numFmtId="0" fontId="2" fillId="57" borderId="0" applyNumberFormat="0" applyBorder="0" applyAlignment="0" applyProtection="0"/>
    <xf numFmtId="0" fontId="2" fillId="40" borderId="0" applyNumberFormat="0" applyBorder="0" applyAlignment="0" applyProtection="0"/>
    <xf numFmtId="0" fontId="2" fillId="36" borderId="0" applyNumberFormat="0" applyBorder="0" applyAlignment="0" applyProtection="0"/>
    <xf numFmtId="0" fontId="2" fillId="41" borderId="0" applyNumberFormat="0" applyBorder="0" applyAlignment="0" applyProtection="0"/>
    <xf numFmtId="0" fontId="2" fillId="40" borderId="0" applyNumberFormat="0" applyBorder="0" applyAlignment="0" applyProtection="0"/>
    <xf numFmtId="0" fontId="2" fillId="0" borderId="0"/>
    <xf numFmtId="0" fontId="2" fillId="41" borderId="0" applyNumberFormat="0" applyBorder="0" applyAlignment="0" applyProtection="0"/>
    <xf numFmtId="0" fontId="2" fillId="0" borderId="0"/>
    <xf numFmtId="0" fontId="2" fillId="41" borderId="0" applyNumberFormat="0" applyBorder="0" applyAlignment="0" applyProtection="0"/>
    <xf numFmtId="0" fontId="2" fillId="45" borderId="0" applyNumberFormat="0" applyBorder="0" applyAlignment="0" applyProtection="0"/>
    <xf numFmtId="0" fontId="2" fillId="0" borderId="0"/>
    <xf numFmtId="0" fontId="2" fillId="53" borderId="0" applyNumberFormat="0" applyBorder="0" applyAlignment="0" applyProtection="0"/>
    <xf numFmtId="0" fontId="2" fillId="36" borderId="0" applyNumberFormat="0" applyBorder="0" applyAlignment="0" applyProtection="0"/>
    <xf numFmtId="0" fontId="2" fillId="0" borderId="0"/>
    <xf numFmtId="0" fontId="2" fillId="56" borderId="0" applyNumberFormat="0" applyBorder="0" applyAlignment="0" applyProtection="0"/>
    <xf numFmtId="0" fontId="2" fillId="41" borderId="0" applyNumberFormat="0" applyBorder="0" applyAlignment="0" applyProtection="0"/>
    <xf numFmtId="0" fontId="2" fillId="52" borderId="0" applyNumberFormat="0" applyBorder="0" applyAlignment="0" applyProtection="0"/>
    <xf numFmtId="9" fontId="2" fillId="0" borderId="0" applyFont="0" applyFill="0" applyBorder="0" applyAlignment="0" applyProtection="0"/>
    <xf numFmtId="0" fontId="2" fillId="0" borderId="0"/>
    <xf numFmtId="0" fontId="2" fillId="40" borderId="0" applyNumberFormat="0" applyBorder="0" applyAlignment="0" applyProtection="0"/>
    <xf numFmtId="0" fontId="2" fillId="0" borderId="0"/>
    <xf numFmtId="0" fontId="2" fillId="56" borderId="0" applyNumberFormat="0" applyBorder="0" applyAlignment="0" applyProtection="0"/>
    <xf numFmtId="0" fontId="2" fillId="53" borderId="0" applyNumberFormat="0" applyBorder="0" applyAlignment="0" applyProtection="0"/>
    <xf numFmtId="0" fontId="2" fillId="40" borderId="0" applyNumberFormat="0" applyBorder="0" applyAlignment="0" applyProtection="0"/>
    <xf numFmtId="0" fontId="2" fillId="52" borderId="0" applyNumberFormat="0" applyBorder="0" applyAlignment="0" applyProtection="0"/>
    <xf numFmtId="0" fontId="2" fillId="0" borderId="0"/>
    <xf numFmtId="0" fontId="2" fillId="56"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57" borderId="0" applyNumberFormat="0" applyBorder="0" applyAlignment="0" applyProtection="0"/>
    <xf numFmtId="0" fontId="2" fillId="0" borderId="0"/>
    <xf numFmtId="0" fontId="2" fillId="36" borderId="0" applyNumberFormat="0" applyBorder="0" applyAlignment="0" applyProtection="0"/>
    <xf numFmtId="0" fontId="2" fillId="37" borderId="0" applyNumberFormat="0" applyBorder="0" applyAlignment="0" applyProtection="0"/>
    <xf numFmtId="0" fontId="2" fillId="34" borderId="52" applyNumberFormat="0" applyFont="0" applyAlignment="0" applyProtection="0"/>
    <xf numFmtId="0" fontId="2" fillId="48"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4" borderId="0" applyNumberFormat="0" applyBorder="0" applyAlignment="0" applyProtection="0"/>
    <xf numFmtId="0" fontId="2" fillId="0" borderId="0"/>
    <xf numFmtId="0" fontId="2" fillId="48" borderId="0" applyNumberFormat="0" applyBorder="0" applyAlignment="0" applyProtection="0"/>
    <xf numFmtId="0" fontId="2" fillId="49" borderId="0" applyNumberFormat="0" applyBorder="0" applyAlignment="0" applyProtection="0"/>
    <xf numFmtId="0" fontId="2" fillId="0" borderId="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37"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44" borderId="0"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52" borderId="0" applyNumberFormat="0" applyBorder="0" applyAlignment="0" applyProtection="0"/>
    <xf numFmtId="0" fontId="2" fillId="0" borderId="0"/>
    <xf numFmtId="0" fontId="2" fillId="36" borderId="0" applyNumberFormat="0" applyBorder="0" applyAlignment="0" applyProtection="0"/>
    <xf numFmtId="9" fontId="2" fillId="0" borderId="0" applyFont="0" applyFill="0" applyBorder="0" applyAlignment="0" applyProtection="0"/>
    <xf numFmtId="0" fontId="2" fillId="52" borderId="0" applyNumberFormat="0" applyBorder="0" applyAlignment="0" applyProtection="0"/>
    <xf numFmtId="0" fontId="2" fillId="0" borderId="0"/>
    <xf numFmtId="0" fontId="2" fillId="0" borderId="0"/>
    <xf numFmtId="0" fontId="2" fillId="40" borderId="0" applyNumberFormat="0" applyBorder="0" applyAlignment="0" applyProtection="0"/>
    <xf numFmtId="0" fontId="2" fillId="48" borderId="0" applyNumberFormat="0" applyBorder="0" applyAlignment="0" applyProtection="0"/>
    <xf numFmtId="0" fontId="2" fillId="0" borderId="0"/>
    <xf numFmtId="0" fontId="2" fillId="45" borderId="0" applyNumberFormat="0" applyBorder="0" applyAlignment="0" applyProtection="0"/>
    <xf numFmtId="0" fontId="2" fillId="44" borderId="0" applyNumberFormat="0" applyBorder="0" applyAlignment="0" applyProtection="0"/>
    <xf numFmtId="0" fontId="2" fillId="0" borderId="0"/>
    <xf numFmtId="0" fontId="2" fillId="53" borderId="0" applyNumberFormat="0" applyBorder="0" applyAlignment="0" applyProtection="0"/>
    <xf numFmtId="0" fontId="2" fillId="36" borderId="0" applyNumberFormat="0" applyBorder="0" applyAlignment="0" applyProtection="0"/>
    <xf numFmtId="0" fontId="2" fillId="48" borderId="0" applyNumberFormat="0" applyBorder="0" applyAlignment="0" applyProtection="0"/>
    <xf numFmtId="0" fontId="2" fillId="0" borderId="0"/>
    <xf numFmtId="9" fontId="2" fillId="0" borderId="0" applyFont="0" applyFill="0" applyBorder="0" applyAlignment="0" applyProtection="0"/>
    <xf numFmtId="0" fontId="2" fillId="52" borderId="0" applyNumberFormat="0" applyBorder="0" applyAlignment="0" applyProtection="0"/>
    <xf numFmtId="0" fontId="2" fillId="40" borderId="0" applyNumberFormat="0" applyBorder="0" applyAlignment="0" applyProtection="0"/>
    <xf numFmtId="0" fontId="2" fillId="56" borderId="0" applyNumberFormat="0" applyBorder="0" applyAlignment="0" applyProtection="0"/>
    <xf numFmtId="0" fontId="2" fillId="44" borderId="0" applyNumberFormat="0" applyBorder="0" applyAlignment="0" applyProtection="0"/>
    <xf numFmtId="9" fontId="2" fillId="0" borderId="0" applyFont="0" applyFill="0" applyBorder="0" applyAlignment="0" applyProtection="0"/>
    <xf numFmtId="0" fontId="2" fillId="57" borderId="0" applyNumberFormat="0" applyBorder="0" applyAlignment="0" applyProtection="0"/>
    <xf numFmtId="0" fontId="2" fillId="45" borderId="0" applyNumberFormat="0" applyBorder="0" applyAlignment="0" applyProtection="0"/>
    <xf numFmtId="0" fontId="2" fillId="34" borderId="52" applyNumberFormat="0" applyFont="0" applyAlignment="0" applyProtection="0"/>
    <xf numFmtId="0" fontId="2" fillId="0" borderId="0"/>
    <xf numFmtId="0" fontId="2" fillId="48" borderId="0" applyNumberFormat="0" applyBorder="0" applyAlignment="0" applyProtection="0"/>
    <xf numFmtId="0" fontId="2" fillId="52" borderId="0" applyNumberFormat="0" applyBorder="0" applyAlignment="0" applyProtection="0"/>
    <xf numFmtId="0" fontId="2" fillId="0" borderId="0"/>
    <xf numFmtId="0" fontId="2" fillId="52" borderId="0" applyNumberFormat="0" applyBorder="0" applyAlignment="0" applyProtection="0"/>
    <xf numFmtId="0" fontId="2" fillId="36" borderId="0" applyNumberFormat="0" applyBorder="0" applyAlignment="0" applyProtection="0"/>
    <xf numFmtId="0" fontId="2" fillId="0" borderId="0"/>
    <xf numFmtId="0" fontId="2" fillId="0" borderId="0"/>
    <xf numFmtId="0" fontId="2" fillId="44"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9" borderId="0" applyNumberFormat="0" applyBorder="0" applyAlignment="0" applyProtection="0"/>
    <xf numFmtId="0" fontId="2" fillId="0" borderId="0"/>
    <xf numFmtId="0" fontId="2" fillId="57" borderId="0" applyNumberFormat="0" applyBorder="0" applyAlignment="0" applyProtection="0"/>
    <xf numFmtId="0" fontId="2" fillId="48" borderId="0" applyNumberFormat="0" applyBorder="0" applyAlignment="0" applyProtection="0"/>
    <xf numFmtId="0" fontId="2" fillId="0" borderId="0"/>
    <xf numFmtId="0" fontId="2" fillId="0" borderId="0"/>
    <xf numFmtId="0" fontId="2" fillId="0" borderId="0"/>
    <xf numFmtId="0" fontId="2" fillId="48"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36" borderId="0" applyNumberFormat="0" applyBorder="0" applyAlignment="0" applyProtection="0"/>
    <xf numFmtId="0" fontId="2" fillId="41" borderId="0" applyNumberFormat="0" applyBorder="0" applyAlignment="0" applyProtection="0"/>
    <xf numFmtId="0" fontId="2" fillId="56" borderId="0" applyNumberFormat="0" applyBorder="0" applyAlignment="0" applyProtection="0"/>
    <xf numFmtId="0" fontId="2" fillId="49" borderId="0" applyNumberFormat="0" applyBorder="0" applyAlignment="0" applyProtection="0"/>
    <xf numFmtId="0" fontId="2" fillId="48" borderId="0" applyNumberFormat="0" applyBorder="0" applyAlignment="0" applyProtection="0"/>
    <xf numFmtId="9" fontId="2" fillId="0" borderId="0" applyFont="0" applyFill="0" applyBorder="0" applyAlignment="0" applyProtection="0"/>
    <xf numFmtId="0" fontId="2" fillId="48" borderId="0" applyNumberFormat="0" applyBorder="0" applyAlignment="0" applyProtection="0"/>
    <xf numFmtId="0" fontId="2" fillId="0" borderId="0"/>
    <xf numFmtId="0" fontId="2" fillId="41" borderId="0" applyNumberFormat="0" applyBorder="0" applyAlignment="0" applyProtection="0"/>
    <xf numFmtId="0" fontId="2" fillId="0" borderId="0"/>
    <xf numFmtId="0" fontId="2" fillId="4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0" borderId="0"/>
    <xf numFmtId="0" fontId="2" fillId="41" borderId="0" applyNumberFormat="0" applyBorder="0" applyAlignment="0" applyProtection="0"/>
    <xf numFmtId="0" fontId="2" fillId="37" borderId="0" applyNumberFormat="0" applyBorder="0" applyAlignment="0" applyProtection="0"/>
    <xf numFmtId="0" fontId="2" fillId="0" borderId="0"/>
    <xf numFmtId="0" fontId="2" fillId="49" borderId="0" applyNumberFormat="0" applyBorder="0" applyAlignment="0" applyProtection="0"/>
    <xf numFmtId="0" fontId="2" fillId="0" borderId="0"/>
    <xf numFmtId="0" fontId="2" fillId="0" borderId="0"/>
    <xf numFmtId="0" fontId="2" fillId="44" borderId="0" applyNumberFormat="0" applyBorder="0" applyAlignment="0" applyProtection="0"/>
    <xf numFmtId="0" fontId="2" fillId="49" borderId="0" applyNumberFormat="0" applyBorder="0" applyAlignment="0" applyProtection="0"/>
    <xf numFmtId="9" fontId="2" fillId="0" borderId="0" applyFont="0" applyFill="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37" borderId="0" applyNumberFormat="0" applyBorder="0" applyAlignment="0" applyProtection="0"/>
    <xf numFmtId="0" fontId="2" fillId="34" borderId="52" applyNumberFormat="0" applyFont="0" applyAlignment="0" applyProtection="0"/>
    <xf numFmtId="0" fontId="2" fillId="0" borderId="0"/>
    <xf numFmtId="0" fontId="2" fillId="0" borderId="0"/>
    <xf numFmtId="0" fontId="2" fillId="52" borderId="0" applyNumberFormat="0" applyBorder="0" applyAlignment="0" applyProtection="0"/>
    <xf numFmtId="0" fontId="2" fillId="0" borderId="0"/>
    <xf numFmtId="0" fontId="2" fillId="40" borderId="0" applyNumberFormat="0" applyBorder="0" applyAlignment="0" applyProtection="0"/>
    <xf numFmtId="0" fontId="2" fillId="0" borderId="0"/>
    <xf numFmtId="0" fontId="2" fillId="0" borderId="0"/>
    <xf numFmtId="0" fontId="2" fillId="0" borderId="0"/>
    <xf numFmtId="0" fontId="2" fillId="53" borderId="0" applyNumberFormat="0" applyBorder="0" applyAlignment="0" applyProtection="0"/>
    <xf numFmtId="0" fontId="2" fillId="41"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0" borderId="0"/>
    <xf numFmtId="0" fontId="2" fillId="49"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0" borderId="0"/>
    <xf numFmtId="0" fontId="2" fillId="44" borderId="0" applyNumberFormat="0" applyBorder="0" applyAlignment="0" applyProtection="0"/>
    <xf numFmtId="0" fontId="2" fillId="45" borderId="0" applyNumberFormat="0" applyBorder="0" applyAlignment="0" applyProtection="0"/>
    <xf numFmtId="0" fontId="2" fillId="52"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0" borderId="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34" borderId="52" applyNumberFormat="0" applyFont="0" applyAlignment="0" applyProtection="0"/>
    <xf numFmtId="0" fontId="2" fillId="44" borderId="0" applyNumberFormat="0" applyBorder="0" applyAlignment="0" applyProtection="0"/>
    <xf numFmtId="0" fontId="2" fillId="49" borderId="0" applyNumberFormat="0" applyBorder="0" applyAlignment="0" applyProtection="0"/>
    <xf numFmtId="0" fontId="2" fillId="41" borderId="0" applyNumberFormat="0" applyBorder="0" applyAlignment="0" applyProtection="0"/>
    <xf numFmtId="0" fontId="2" fillId="34" borderId="52" applyNumberFormat="0" applyFont="0" applyAlignment="0" applyProtection="0"/>
    <xf numFmtId="0" fontId="2" fillId="0" borderId="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37" borderId="0" applyNumberFormat="0" applyBorder="0" applyAlignment="0" applyProtection="0"/>
    <xf numFmtId="0" fontId="2" fillId="0" borderId="0"/>
    <xf numFmtId="0" fontId="2" fillId="37" borderId="0" applyNumberFormat="0" applyBorder="0" applyAlignment="0" applyProtection="0"/>
    <xf numFmtId="0" fontId="2" fillId="0" borderId="0"/>
    <xf numFmtId="0" fontId="2" fillId="49" borderId="0" applyNumberFormat="0" applyBorder="0" applyAlignment="0" applyProtection="0"/>
    <xf numFmtId="0" fontId="2" fillId="34" borderId="52" applyNumberFormat="0" applyFont="0" applyAlignment="0" applyProtection="0"/>
    <xf numFmtId="0" fontId="2" fillId="0" borderId="0"/>
    <xf numFmtId="0" fontId="2" fillId="0" borderId="0"/>
    <xf numFmtId="0" fontId="2" fillId="56" borderId="0" applyNumberFormat="0" applyBorder="0" applyAlignment="0" applyProtection="0"/>
    <xf numFmtId="0" fontId="2" fillId="41" borderId="0" applyNumberFormat="0" applyBorder="0" applyAlignment="0" applyProtection="0"/>
    <xf numFmtId="0" fontId="2" fillId="0" borderId="0"/>
    <xf numFmtId="0" fontId="2" fillId="37"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56" borderId="0" applyNumberFormat="0" applyBorder="0" applyAlignment="0" applyProtection="0"/>
    <xf numFmtId="0" fontId="2" fillId="0" borderId="0"/>
    <xf numFmtId="0" fontId="2" fillId="56" borderId="0" applyNumberFormat="0" applyBorder="0" applyAlignment="0" applyProtection="0"/>
    <xf numFmtId="0" fontId="2" fillId="45" borderId="0" applyNumberFormat="0" applyBorder="0" applyAlignment="0" applyProtection="0"/>
    <xf numFmtId="0" fontId="2" fillId="53" borderId="0" applyNumberFormat="0" applyBorder="0" applyAlignment="0" applyProtection="0"/>
    <xf numFmtId="43" fontId="2" fillId="0" borderId="0" applyFont="0" applyFill="0" applyBorder="0" applyAlignment="0" applyProtection="0"/>
    <xf numFmtId="0" fontId="2" fillId="34" borderId="52" applyNumberFormat="0" applyFont="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0" borderId="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48" borderId="0" applyNumberFormat="0" applyBorder="0" applyAlignment="0" applyProtection="0"/>
    <xf numFmtId="0" fontId="2" fillId="36" borderId="0" applyNumberFormat="0" applyBorder="0" applyAlignment="0" applyProtection="0"/>
    <xf numFmtId="0" fontId="2" fillId="45" borderId="0" applyNumberFormat="0" applyBorder="0" applyAlignment="0" applyProtection="0"/>
    <xf numFmtId="0" fontId="2" fillId="0" borderId="0"/>
    <xf numFmtId="0" fontId="2" fillId="56" borderId="0" applyNumberFormat="0" applyBorder="0" applyAlignment="0" applyProtection="0"/>
    <xf numFmtId="0" fontId="2" fillId="3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0" applyNumberFormat="0" applyBorder="0" applyAlignment="0" applyProtection="0"/>
    <xf numFmtId="0" fontId="2" fillId="0" borderId="0"/>
    <xf numFmtId="0" fontId="2" fillId="40" borderId="0" applyNumberFormat="0" applyBorder="0" applyAlignment="0" applyProtection="0"/>
    <xf numFmtId="0" fontId="2" fillId="0" borderId="0"/>
    <xf numFmtId="0" fontId="2" fillId="48" borderId="0" applyNumberFormat="0" applyBorder="0" applyAlignment="0" applyProtection="0"/>
    <xf numFmtId="0" fontId="2" fillId="56" borderId="0" applyNumberFormat="0" applyBorder="0" applyAlignment="0" applyProtection="0"/>
    <xf numFmtId="0" fontId="2" fillId="36" borderId="0" applyNumberFormat="0" applyBorder="0" applyAlignment="0" applyProtection="0"/>
    <xf numFmtId="0" fontId="2" fillId="53" borderId="0" applyNumberFormat="0" applyBorder="0" applyAlignment="0" applyProtection="0"/>
    <xf numFmtId="0" fontId="2" fillId="34" borderId="52" applyNumberFormat="0" applyFont="0" applyAlignment="0" applyProtection="0"/>
    <xf numFmtId="0" fontId="2" fillId="37" borderId="0" applyNumberFormat="0" applyBorder="0" applyAlignment="0" applyProtection="0"/>
    <xf numFmtId="0" fontId="2" fillId="36" borderId="0" applyNumberFormat="0" applyBorder="0" applyAlignment="0" applyProtection="0"/>
    <xf numFmtId="0" fontId="2" fillId="0" borderId="0"/>
    <xf numFmtId="0" fontId="2" fillId="34" borderId="52" applyNumberFormat="0" applyFont="0" applyAlignment="0" applyProtection="0"/>
    <xf numFmtId="0" fontId="2" fillId="40" borderId="0" applyNumberFormat="0" applyBorder="0" applyAlignment="0" applyProtection="0"/>
    <xf numFmtId="0" fontId="2" fillId="0" borderId="0"/>
    <xf numFmtId="0" fontId="2" fillId="0" borderId="0"/>
    <xf numFmtId="0" fontId="2" fillId="48" borderId="0" applyNumberFormat="0" applyBorder="0" applyAlignment="0" applyProtection="0"/>
    <xf numFmtId="0" fontId="2" fillId="36" borderId="0" applyNumberFormat="0" applyBorder="0" applyAlignment="0" applyProtection="0"/>
    <xf numFmtId="0" fontId="2" fillId="52" borderId="0" applyNumberFormat="0" applyBorder="0" applyAlignment="0" applyProtection="0"/>
    <xf numFmtId="0" fontId="2" fillId="40" borderId="0" applyNumberFormat="0" applyBorder="0" applyAlignment="0" applyProtection="0"/>
    <xf numFmtId="0" fontId="2" fillId="0" borderId="0"/>
    <xf numFmtId="0" fontId="2" fillId="53" borderId="0" applyNumberFormat="0" applyBorder="0" applyAlignment="0" applyProtection="0"/>
    <xf numFmtId="0" fontId="2" fillId="41" borderId="0" applyNumberFormat="0" applyBorder="0" applyAlignment="0" applyProtection="0"/>
    <xf numFmtId="0" fontId="2" fillId="0" borderId="0"/>
    <xf numFmtId="0" fontId="2" fillId="57" borderId="0" applyNumberFormat="0" applyBorder="0" applyAlignment="0" applyProtection="0"/>
    <xf numFmtId="0" fontId="2" fillId="36" borderId="0" applyNumberFormat="0" applyBorder="0" applyAlignment="0" applyProtection="0"/>
    <xf numFmtId="0" fontId="2" fillId="48" borderId="0" applyNumberFormat="0" applyBorder="0" applyAlignment="0" applyProtection="0"/>
    <xf numFmtId="0" fontId="2" fillId="41" borderId="0" applyNumberFormat="0" applyBorder="0" applyAlignment="0" applyProtection="0"/>
    <xf numFmtId="0" fontId="2" fillId="0" borderId="0"/>
    <xf numFmtId="0" fontId="2" fillId="48" borderId="0" applyNumberFormat="0" applyBorder="0" applyAlignment="0" applyProtection="0"/>
    <xf numFmtId="0" fontId="2" fillId="0" borderId="0"/>
    <xf numFmtId="0" fontId="2" fillId="0" borderId="0"/>
    <xf numFmtId="0" fontId="2" fillId="37" borderId="0" applyNumberFormat="0" applyBorder="0" applyAlignment="0" applyProtection="0"/>
    <xf numFmtId="0" fontId="2" fillId="0" borderId="0"/>
    <xf numFmtId="0" fontId="2" fillId="57" borderId="0" applyNumberFormat="0" applyBorder="0" applyAlignment="0" applyProtection="0"/>
    <xf numFmtId="0" fontId="2" fillId="37" borderId="0" applyNumberFormat="0" applyBorder="0" applyAlignment="0" applyProtection="0"/>
    <xf numFmtId="0" fontId="2" fillId="56" borderId="0" applyNumberFormat="0" applyBorder="0" applyAlignment="0" applyProtection="0"/>
    <xf numFmtId="0" fontId="2" fillId="52" borderId="0" applyNumberFormat="0" applyBorder="0" applyAlignment="0" applyProtection="0"/>
    <xf numFmtId="0" fontId="2" fillId="40" borderId="0" applyNumberFormat="0" applyBorder="0" applyAlignment="0" applyProtection="0"/>
    <xf numFmtId="0" fontId="2" fillId="53"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34" borderId="52" applyNumberFormat="0" applyFont="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8" borderId="0" applyNumberFormat="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56" borderId="0" applyNumberFormat="0" applyBorder="0" applyAlignment="0" applyProtection="0"/>
    <xf numFmtId="0" fontId="2" fillId="0" borderId="0"/>
    <xf numFmtId="0" fontId="2" fillId="40" borderId="0" applyNumberFormat="0" applyBorder="0" applyAlignment="0" applyProtection="0"/>
    <xf numFmtId="0" fontId="2" fillId="34" borderId="52" applyNumberFormat="0" applyFont="0" applyAlignment="0" applyProtection="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56"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6" borderId="0" applyNumberFormat="0" applyBorder="0" applyAlignment="0" applyProtection="0"/>
    <xf numFmtId="0" fontId="2" fillId="57"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49" borderId="0" applyNumberFormat="0" applyBorder="0" applyAlignment="0" applyProtection="0"/>
    <xf numFmtId="0" fontId="2" fillId="34" borderId="52" applyNumberFormat="0" applyFont="0" applyAlignment="0" applyProtection="0"/>
    <xf numFmtId="0" fontId="2" fillId="37" borderId="0" applyNumberFormat="0" applyBorder="0" applyAlignment="0" applyProtection="0"/>
    <xf numFmtId="0" fontId="2" fillId="44" borderId="0" applyNumberFormat="0" applyBorder="0" applyAlignment="0" applyProtection="0"/>
    <xf numFmtId="0" fontId="2" fillId="57" borderId="0" applyNumberFormat="0" applyBorder="0" applyAlignment="0" applyProtection="0"/>
    <xf numFmtId="0" fontId="2" fillId="45"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52"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2" fillId="0" borderId="0"/>
    <xf numFmtId="0" fontId="2" fillId="36" borderId="0" applyNumberFormat="0" applyBorder="0" applyAlignment="0" applyProtection="0"/>
    <xf numFmtId="0" fontId="2" fillId="37" borderId="0" applyNumberFormat="0" applyBorder="0" applyAlignment="0" applyProtection="0"/>
    <xf numFmtId="0" fontId="2" fillId="0" borderId="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41"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48" borderId="0" applyNumberFormat="0" applyBorder="0" applyAlignment="0" applyProtection="0"/>
    <xf numFmtId="0" fontId="2" fillId="0" borderId="0"/>
    <xf numFmtId="0" fontId="2" fillId="34" borderId="52" applyNumberFormat="0" applyFont="0" applyAlignment="0" applyProtection="0"/>
    <xf numFmtId="0" fontId="2" fillId="56" borderId="0" applyNumberFormat="0" applyBorder="0" applyAlignment="0" applyProtection="0"/>
    <xf numFmtId="0" fontId="2" fillId="44" borderId="0" applyNumberFormat="0" applyBorder="0" applyAlignment="0" applyProtection="0"/>
    <xf numFmtId="0" fontId="2" fillId="0" borderId="0"/>
    <xf numFmtId="0" fontId="2" fillId="37" borderId="0" applyNumberFormat="0" applyBorder="0" applyAlignment="0" applyProtection="0"/>
    <xf numFmtId="0" fontId="2" fillId="0" borderId="0"/>
    <xf numFmtId="0" fontId="2" fillId="36" borderId="0" applyNumberFormat="0" applyBorder="0" applyAlignment="0" applyProtection="0"/>
    <xf numFmtId="9" fontId="2" fillId="0" borderId="0" applyFont="0" applyFill="0" applyBorder="0" applyAlignment="0" applyProtection="0"/>
    <xf numFmtId="0" fontId="2" fillId="48" borderId="0" applyNumberFormat="0" applyBorder="0" applyAlignment="0" applyProtection="0"/>
    <xf numFmtId="0" fontId="2" fillId="0" borderId="0"/>
    <xf numFmtId="0" fontId="2" fillId="41" borderId="0" applyNumberFormat="0" applyBorder="0" applyAlignment="0" applyProtection="0"/>
    <xf numFmtId="0" fontId="2" fillId="34" borderId="52" applyNumberFormat="0" applyFont="0" applyAlignment="0" applyProtection="0"/>
    <xf numFmtId="0" fontId="2" fillId="56" borderId="0" applyNumberFormat="0" applyBorder="0" applyAlignment="0" applyProtection="0"/>
    <xf numFmtId="0" fontId="2" fillId="49"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5"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7"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56"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52" borderId="0" applyNumberFormat="0" applyBorder="0" applyAlignment="0" applyProtection="0"/>
    <xf numFmtId="9" fontId="2" fillId="0" borderId="0" applyFont="0" applyFill="0" applyBorder="0" applyAlignment="0" applyProtection="0"/>
    <xf numFmtId="0" fontId="2" fillId="53"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56" borderId="0" applyNumberFormat="0" applyBorder="0" applyAlignment="0" applyProtection="0"/>
    <xf numFmtId="0" fontId="2" fillId="34" borderId="52" applyNumberFormat="0" applyFont="0" applyAlignment="0" applyProtection="0"/>
    <xf numFmtId="0" fontId="2" fillId="0" borderId="0"/>
    <xf numFmtId="0" fontId="2" fillId="0" borderId="0"/>
    <xf numFmtId="0" fontId="2" fillId="0" borderId="0"/>
    <xf numFmtId="0" fontId="2" fillId="0" borderId="0"/>
    <xf numFmtId="0" fontId="2" fillId="40" borderId="0" applyNumberFormat="0" applyBorder="0" applyAlignment="0" applyProtection="0"/>
    <xf numFmtId="0" fontId="2" fillId="0" borderId="0"/>
    <xf numFmtId="0" fontId="2" fillId="0" borderId="0"/>
    <xf numFmtId="0" fontId="2" fillId="0" borderId="0"/>
    <xf numFmtId="0" fontId="2" fillId="41" borderId="0" applyNumberFormat="0" applyBorder="0" applyAlignment="0" applyProtection="0"/>
    <xf numFmtId="0" fontId="2" fillId="52" borderId="0" applyNumberFormat="0" applyBorder="0" applyAlignment="0" applyProtection="0"/>
    <xf numFmtId="9" fontId="2" fillId="0" borderId="0" applyFont="0" applyFill="0" applyBorder="0" applyAlignment="0" applyProtection="0"/>
    <xf numFmtId="0" fontId="2" fillId="44" borderId="0" applyNumberFormat="0" applyBorder="0" applyAlignment="0" applyProtection="0"/>
    <xf numFmtId="0" fontId="2" fillId="0" borderId="0"/>
    <xf numFmtId="0" fontId="2" fillId="36" borderId="0" applyNumberFormat="0" applyBorder="0" applyAlignment="0" applyProtection="0"/>
    <xf numFmtId="0" fontId="2" fillId="56" borderId="0" applyNumberFormat="0" applyBorder="0" applyAlignment="0" applyProtection="0"/>
    <xf numFmtId="0" fontId="2" fillId="49" borderId="0" applyNumberFormat="0" applyBorder="0" applyAlignment="0" applyProtection="0"/>
    <xf numFmtId="0" fontId="2" fillId="44" borderId="0" applyNumberFormat="0" applyBorder="0" applyAlignment="0" applyProtection="0"/>
    <xf numFmtId="0" fontId="2" fillId="37" borderId="0" applyNumberFormat="0" applyBorder="0" applyAlignment="0" applyProtection="0"/>
    <xf numFmtId="0" fontId="2" fillId="57" borderId="0" applyNumberFormat="0" applyBorder="0" applyAlignment="0" applyProtection="0"/>
    <xf numFmtId="0" fontId="2" fillId="49"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9"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44"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48" borderId="0"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9" fontId="2" fillId="0" borderId="0" applyFont="0" applyFill="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8"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5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3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0" borderId="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45"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3"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4" borderId="52" applyNumberFormat="0" applyFont="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52"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0" borderId="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57"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45" borderId="0" applyNumberFormat="0" applyBorder="0" applyAlignment="0" applyProtection="0"/>
    <xf numFmtId="0" fontId="2" fillId="36" borderId="0" applyNumberFormat="0" applyBorder="0" applyAlignment="0" applyProtection="0"/>
    <xf numFmtId="43" fontId="2" fillId="0" borderId="0" applyFont="0" applyFill="0" applyBorder="0" applyAlignment="0" applyProtection="0"/>
    <xf numFmtId="0" fontId="2" fillId="53" borderId="0" applyNumberFormat="0" applyBorder="0" applyAlignment="0" applyProtection="0"/>
    <xf numFmtId="0" fontId="2" fillId="0" borderId="0"/>
    <xf numFmtId="0" fontId="2" fillId="45" borderId="0" applyNumberFormat="0" applyBorder="0" applyAlignment="0" applyProtection="0"/>
    <xf numFmtId="0" fontId="2" fillId="40"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57" borderId="0" applyNumberFormat="0" applyBorder="0" applyAlignment="0" applyProtection="0"/>
    <xf numFmtId="0" fontId="2" fillId="41" borderId="0" applyNumberFormat="0" applyBorder="0" applyAlignment="0" applyProtection="0"/>
    <xf numFmtId="0" fontId="2" fillId="48" borderId="0" applyNumberFormat="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7" borderId="0" applyNumberFormat="0" applyBorder="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53" borderId="0" applyNumberFormat="0" applyBorder="0" applyAlignment="0" applyProtection="0"/>
    <xf numFmtId="0" fontId="2" fillId="34" borderId="52" applyNumberFormat="0" applyFont="0" applyAlignment="0" applyProtection="0"/>
    <xf numFmtId="0" fontId="2" fillId="52" borderId="0" applyNumberFormat="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49" borderId="0" applyNumberFormat="0" applyBorder="0" applyAlignment="0" applyProtection="0"/>
    <xf numFmtId="0" fontId="2" fillId="40" borderId="0" applyNumberFormat="0" applyBorder="0" applyAlignment="0" applyProtection="0"/>
    <xf numFmtId="0" fontId="2" fillId="0" borderId="0"/>
    <xf numFmtId="0" fontId="2" fillId="0" borderId="0"/>
    <xf numFmtId="0" fontId="2" fillId="41" borderId="0" applyNumberFormat="0" applyBorder="0" applyAlignment="0" applyProtection="0"/>
    <xf numFmtId="0" fontId="2" fillId="44" borderId="0" applyNumberFormat="0" applyBorder="0" applyAlignment="0" applyProtection="0"/>
    <xf numFmtId="0" fontId="2" fillId="57" borderId="0" applyNumberFormat="0" applyBorder="0" applyAlignment="0" applyProtection="0"/>
    <xf numFmtId="0" fontId="2" fillId="56" borderId="0" applyNumberFormat="0" applyBorder="0" applyAlignment="0" applyProtection="0"/>
    <xf numFmtId="9" fontId="2" fillId="0" borderId="0" applyFont="0" applyFill="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40" borderId="0" applyNumberFormat="0" applyBorder="0" applyAlignment="0" applyProtection="0"/>
    <xf numFmtId="9" fontId="2" fillId="0" borderId="0" applyFont="0" applyFill="0" applyBorder="0" applyAlignment="0" applyProtection="0"/>
    <xf numFmtId="0" fontId="2" fillId="37" borderId="0" applyNumberFormat="0" applyBorder="0" applyAlignment="0" applyProtection="0"/>
    <xf numFmtId="0" fontId="2" fillId="0" borderId="0"/>
    <xf numFmtId="0" fontId="2" fillId="44"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0" borderId="0"/>
    <xf numFmtId="0" fontId="2" fillId="0" borderId="0"/>
    <xf numFmtId="0" fontId="2" fillId="0" borderId="0"/>
    <xf numFmtId="0" fontId="2" fillId="0" borderId="0"/>
    <xf numFmtId="0" fontId="2" fillId="4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9" fontId="2" fillId="0" borderId="0" applyFont="0" applyFill="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44" borderId="0" applyNumberFormat="0" applyBorder="0" applyAlignment="0" applyProtection="0"/>
    <xf numFmtId="0" fontId="2" fillId="34" borderId="52"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45" borderId="0" applyNumberFormat="0" applyBorder="0" applyAlignment="0" applyProtection="0"/>
    <xf numFmtId="0" fontId="2" fillId="3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6" borderId="0" applyNumberFormat="0" applyBorder="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6" borderId="0" applyNumberFormat="0" applyBorder="0" applyAlignment="0" applyProtection="0"/>
    <xf numFmtId="0" fontId="2" fillId="34" borderId="52" applyNumberFormat="0" applyFont="0" applyAlignment="0" applyProtection="0"/>
    <xf numFmtId="0" fontId="2" fillId="41" borderId="0" applyNumberFormat="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45" borderId="0" applyNumberFormat="0" applyBorder="0" applyAlignment="0" applyProtection="0"/>
    <xf numFmtId="0" fontId="2" fillId="52" borderId="0" applyNumberFormat="0" applyBorder="0" applyAlignment="0" applyProtection="0"/>
    <xf numFmtId="0" fontId="2" fillId="45" borderId="0" applyNumberFormat="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0" borderId="0"/>
    <xf numFmtId="0" fontId="2" fillId="36" borderId="0" applyNumberFormat="0" applyBorder="0" applyAlignment="0" applyProtection="0"/>
    <xf numFmtId="0" fontId="2" fillId="48"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0" fontId="2" fillId="41" borderId="0" applyNumberFormat="0" applyBorder="0" applyAlignment="0" applyProtection="0"/>
    <xf numFmtId="0" fontId="2" fillId="0" borderId="0"/>
    <xf numFmtId="0" fontId="2" fillId="57" borderId="0" applyNumberFormat="0" applyBorder="0" applyAlignment="0" applyProtection="0"/>
    <xf numFmtId="0" fontId="2" fillId="53" borderId="0" applyNumberFormat="0" applyBorder="0" applyAlignment="0" applyProtection="0"/>
    <xf numFmtId="9" fontId="2" fillId="0" borderId="0" applyFont="0" applyFill="0" applyBorder="0" applyAlignment="0" applyProtection="0"/>
    <xf numFmtId="0" fontId="2" fillId="45" borderId="0" applyNumberFormat="0" applyBorder="0" applyAlignment="0" applyProtection="0"/>
    <xf numFmtId="9" fontId="2" fillId="0" borderId="0" applyFont="0" applyFill="0" applyBorder="0" applyAlignment="0" applyProtection="0"/>
    <xf numFmtId="0" fontId="2" fillId="36" borderId="0" applyNumberFormat="0" applyBorder="0" applyAlignment="0" applyProtection="0"/>
    <xf numFmtId="0" fontId="2" fillId="56" borderId="0" applyNumberFormat="0" applyBorder="0" applyAlignment="0" applyProtection="0"/>
    <xf numFmtId="0" fontId="2" fillId="0" borderId="0"/>
    <xf numFmtId="0" fontId="2" fillId="45" borderId="0" applyNumberFormat="0" applyBorder="0" applyAlignment="0" applyProtection="0"/>
    <xf numFmtId="0" fontId="2" fillId="36" borderId="0" applyNumberFormat="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45" borderId="0" applyNumberFormat="0" applyBorder="0" applyAlignment="0" applyProtection="0"/>
    <xf numFmtId="0" fontId="2" fillId="34" borderId="52" applyNumberFormat="0" applyFont="0" applyAlignment="0" applyProtection="0"/>
    <xf numFmtId="44" fontId="2" fillId="0" borderId="0" applyFont="0" applyFill="0" applyBorder="0" applyAlignment="0" applyProtection="0"/>
    <xf numFmtId="0" fontId="2" fillId="0" borderId="0"/>
    <xf numFmtId="0" fontId="2" fillId="40" borderId="0" applyNumberFormat="0" applyBorder="0" applyAlignment="0" applyProtection="0"/>
    <xf numFmtId="0" fontId="2" fillId="0" borderId="0"/>
    <xf numFmtId="43" fontId="2" fillId="0" borderId="0" applyFont="0" applyFill="0" applyBorder="0" applyAlignment="0" applyProtection="0"/>
    <xf numFmtId="0" fontId="2" fillId="36" borderId="0" applyNumberFormat="0" applyBorder="0" applyAlignment="0" applyProtection="0"/>
    <xf numFmtId="0" fontId="2" fillId="0" borderId="0"/>
    <xf numFmtId="0" fontId="2" fillId="0" borderId="0"/>
    <xf numFmtId="0" fontId="2" fillId="49" borderId="0" applyNumberFormat="0" applyBorder="0" applyAlignment="0" applyProtection="0"/>
    <xf numFmtId="0" fontId="2" fillId="41" borderId="0" applyNumberFormat="0" applyBorder="0" applyAlignment="0" applyProtection="0"/>
    <xf numFmtId="0" fontId="2" fillId="48"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56" borderId="0" applyNumberFormat="0" applyBorder="0" applyAlignment="0" applyProtection="0"/>
    <xf numFmtId="43" fontId="2" fillId="0" borderId="0" applyFont="0" applyFill="0" applyBorder="0" applyAlignment="0" applyProtection="0"/>
    <xf numFmtId="0" fontId="2" fillId="52" borderId="0" applyNumberFormat="0" applyBorder="0" applyAlignment="0" applyProtection="0"/>
    <xf numFmtId="43" fontId="2" fillId="0" borderId="0" applyFont="0" applyFill="0" applyBorder="0" applyAlignment="0" applyProtection="0"/>
    <xf numFmtId="0" fontId="2" fillId="5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57" borderId="0" applyNumberFormat="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53" borderId="0" applyNumberFormat="0" applyBorder="0" applyAlignment="0" applyProtection="0"/>
    <xf numFmtId="43" fontId="2" fillId="0" borderId="0" applyFont="0" applyFill="0" applyBorder="0" applyAlignment="0" applyProtection="0"/>
    <xf numFmtId="0" fontId="2" fillId="48"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1" borderId="0" applyNumberFormat="0" applyBorder="0" applyAlignment="0" applyProtection="0"/>
    <xf numFmtId="0" fontId="2" fillId="34" borderId="52" applyNumberFormat="0" applyFont="0" applyAlignment="0" applyProtection="0"/>
    <xf numFmtId="0" fontId="2" fillId="0" borderId="0"/>
    <xf numFmtId="0" fontId="2" fillId="57" borderId="0" applyNumberFormat="0" applyBorder="0" applyAlignment="0" applyProtection="0"/>
    <xf numFmtId="0" fontId="2" fillId="0" borderId="0"/>
    <xf numFmtId="0" fontId="2" fillId="57" borderId="0" applyNumberFormat="0" applyBorder="0" applyAlignment="0" applyProtection="0"/>
    <xf numFmtId="0" fontId="2" fillId="0" borderId="0"/>
    <xf numFmtId="0" fontId="2" fillId="48" borderId="0" applyNumberFormat="0" applyBorder="0" applyAlignment="0" applyProtection="0"/>
    <xf numFmtId="0" fontId="2" fillId="0" borderId="0"/>
    <xf numFmtId="0" fontId="2" fillId="49" borderId="0" applyNumberFormat="0" applyBorder="0" applyAlignment="0" applyProtection="0"/>
    <xf numFmtId="0" fontId="2" fillId="0" borderId="0"/>
    <xf numFmtId="0" fontId="2" fillId="53" borderId="0" applyNumberFormat="0" applyBorder="0" applyAlignment="0" applyProtection="0"/>
    <xf numFmtId="0" fontId="2" fillId="0" borderId="0"/>
    <xf numFmtId="0" fontId="2" fillId="45" borderId="0" applyNumberFormat="0" applyBorder="0" applyAlignment="0" applyProtection="0"/>
    <xf numFmtId="0" fontId="2" fillId="53" borderId="0" applyNumberFormat="0" applyBorder="0" applyAlignment="0" applyProtection="0"/>
    <xf numFmtId="0" fontId="2" fillId="0" borderId="0"/>
    <xf numFmtId="0" fontId="2" fillId="40" borderId="0" applyNumberFormat="0" applyBorder="0" applyAlignment="0" applyProtection="0"/>
    <xf numFmtId="9" fontId="2" fillId="0" borderId="0" applyFont="0" applyFill="0" applyBorder="0" applyAlignment="0" applyProtection="0"/>
    <xf numFmtId="0" fontId="2" fillId="0" borderId="0"/>
    <xf numFmtId="0" fontId="2" fillId="53" borderId="0" applyNumberFormat="0" applyBorder="0" applyAlignment="0" applyProtection="0"/>
    <xf numFmtId="0" fontId="2" fillId="36" borderId="0" applyNumberFormat="0" applyBorder="0" applyAlignment="0" applyProtection="0"/>
    <xf numFmtId="9" fontId="2" fillId="0" borderId="0" applyFont="0" applyFill="0" applyBorder="0" applyAlignment="0" applyProtection="0"/>
    <xf numFmtId="0" fontId="2" fillId="57" borderId="0" applyNumberFormat="0" applyBorder="0" applyAlignment="0" applyProtection="0"/>
    <xf numFmtId="44" fontId="2" fillId="0" borderId="0" applyFont="0" applyFill="0" applyBorder="0" applyAlignment="0" applyProtection="0"/>
    <xf numFmtId="0" fontId="2" fillId="56" borderId="0" applyNumberFormat="0" applyBorder="0" applyAlignment="0" applyProtection="0"/>
    <xf numFmtId="9" fontId="2" fillId="0" borderId="0" applyFont="0" applyFill="0" applyBorder="0" applyAlignment="0" applyProtection="0"/>
    <xf numFmtId="0" fontId="2" fillId="52" borderId="0" applyNumberFormat="0" applyBorder="0" applyAlignment="0" applyProtection="0"/>
    <xf numFmtId="0" fontId="2" fillId="57" borderId="0" applyNumberFormat="0" applyBorder="0" applyAlignment="0" applyProtection="0"/>
    <xf numFmtId="0" fontId="2" fillId="56" borderId="0" applyNumberFormat="0" applyBorder="0" applyAlignment="0" applyProtection="0"/>
    <xf numFmtId="0" fontId="2" fillId="34" borderId="52" applyNumberFormat="0" applyFont="0" applyAlignment="0" applyProtection="0"/>
    <xf numFmtId="0" fontId="2" fillId="34" borderId="52" applyNumberFormat="0" applyFont="0" applyAlignment="0" applyProtection="0"/>
    <xf numFmtId="0" fontId="2" fillId="0" borderId="0"/>
    <xf numFmtId="0" fontId="2" fillId="48" borderId="0" applyNumberFormat="0" applyBorder="0" applyAlignment="0" applyProtection="0"/>
    <xf numFmtId="0" fontId="2" fillId="0" borderId="0"/>
    <xf numFmtId="43" fontId="2" fillId="0" borderId="0" applyFont="0" applyFill="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34" borderId="52" applyNumberFormat="0" applyFont="0" applyAlignment="0" applyProtection="0"/>
    <xf numFmtId="0" fontId="2" fillId="52" borderId="0" applyNumberFormat="0" applyBorder="0" applyAlignment="0" applyProtection="0"/>
    <xf numFmtId="0" fontId="2" fillId="41" borderId="0" applyNumberFormat="0" applyBorder="0" applyAlignment="0" applyProtection="0"/>
    <xf numFmtId="0" fontId="2" fillId="0" borderId="0"/>
    <xf numFmtId="0" fontId="2" fillId="36" borderId="0" applyNumberFormat="0" applyBorder="0" applyAlignment="0" applyProtection="0"/>
    <xf numFmtId="0" fontId="2" fillId="48" borderId="0" applyNumberFormat="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57" borderId="0" applyNumberFormat="0" applyBorder="0" applyAlignment="0" applyProtection="0"/>
    <xf numFmtId="0" fontId="2" fillId="0" borderId="0"/>
    <xf numFmtId="0" fontId="2" fillId="0" borderId="0"/>
    <xf numFmtId="0" fontId="2" fillId="0" borderId="0"/>
    <xf numFmtId="0" fontId="2" fillId="56" borderId="0" applyNumberFormat="0" applyBorder="0" applyAlignment="0" applyProtection="0"/>
    <xf numFmtId="0" fontId="2" fillId="37" borderId="0" applyNumberFormat="0" applyBorder="0" applyAlignment="0" applyProtection="0"/>
    <xf numFmtId="0" fontId="2" fillId="0" borderId="0"/>
    <xf numFmtId="0" fontId="2" fillId="56" borderId="0" applyNumberFormat="0" applyBorder="0" applyAlignment="0" applyProtection="0"/>
    <xf numFmtId="0" fontId="2" fillId="0" borderId="0"/>
    <xf numFmtId="0" fontId="2" fillId="48" borderId="0" applyNumberFormat="0" applyBorder="0" applyAlignment="0" applyProtection="0"/>
    <xf numFmtId="0" fontId="2" fillId="34" borderId="52"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0" fontId="2" fillId="34" borderId="52"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34" borderId="52" applyNumberFormat="0" applyFont="0" applyAlignment="0" applyProtection="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34" borderId="52" applyNumberFormat="0" applyFont="0" applyAlignment="0" applyProtection="0"/>
    <xf numFmtId="0" fontId="2" fillId="0" borderId="0"/>
    <xf numFmtId="0" fontId="2" fillId="49"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4" borderId="52" applyNumberFormat="0" applyFont="0" applyAlignment="0" applyProtection="0"/>
    <xf numFmtId="0" fontId="2" fillId="44" borderId="0" applyNumberFormat="0" applyBorder="0" applyAlignment="0" applyProtection="0"/>
    <xf numFmtId="0" fontId="2" fillId="34" borderId="52" applyNumberFormat="0" applyFont="0" applyAlignment="0" applyProtection="0"/>
    <xf numFmtId="43" fontId="2" fillId="0" borderId="0" applyFont="0" applyFill="0" applyBorder="0" applyAlignment="0" applyProtection="0"/>
    <xf numFmtId="44" fontId="2" fillId="0" borderId="0" applyFont="0" applyFill="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49" borderId="0" applyNumberFormat="0" applyBorder="0" applyAlignment="0" applyProtection="0"/>
    <xf numFmtId="0" fontId="2" fillId="44" borderId="0" applyNumberFormat="0" applyBorder="0" applyAlignment="0" applyProtection="0"/>
    <xf numFmtId="0" fontId="2" fillId="41" borderId="0" applyNumberFormat="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41" borderId="0" applyNumberFormat="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40" borderId="0" applyNumberFormat="0" applyBorder="0" applyAlignment="0" applyProtection="0"/>
    <xf numFmtId="0" fontId="2" fillId="40" borderId="0" applyNumberFormat="0" applyBorder="0" applyAlignment="0" applyProtection="0"/>
    <xf numFmtId="0" fontId="2" fillId="49" borderId="0" applyNumberFormat="0" applyBorder="0" applyAlignment="0" applyProtection="0"/>
    <xf numFmtId="0" fontId="2" fillId="48" borderId="0" applyNumberFormat="0" applyBorder="0" applyAlignment="0" applyProtection="0"/>
    <xf numFmtId="0" fontId="2" fillId="34" borderId="52" applyNumberFormat="0" applyFont="0" applyAlignment="0" applyProtection="0"/>
    <xf numFmtId="0" fontId="2" fillId="45" borderId="0" applyNumberFormat="0" applyBorder="0" applyAlignment="0" applyProtection="0"/>
    <xf numFmtId="43" fontId="2" fillId="0" borderId="0" applyFont="0" applyFill="0" applyBorder="0" applyAlignment="0" applyProtection="0"/>
    <xf numFmtId="0" fontId="2" fillId="0" borderId="0"/>
    <xf numFmtId="0" fontId="2" fillId="0" borderId="0"/>
    <xf numFmtId="0" fontId="2" fillId="49" borderId="0" applyNumberFormat="0" applyBorder="0" applyAlignment="0" applyProtection="0"/>
    <xf numFmtId="0" fontId="2" fillId="40" borderId="0" applyNumberFormat="0" applyBorder="0" applyAlignment="0" applyProtection="0"/>
    <xf numFmtId="43" fontId="2" fillId="0" borderId="0" applyFont="0" applyFill="0" applyBorder="0" applyAlignment="0" applyProtection="0"/>
    <xf numFmtId="0" fontId="2" fillId="45" borderId="0" applyNumberFormat="0" applyBorder="0" applyAlignment="0" applyProtection="0"/>
    <xf numFmtId="43" fontId="2" fillId="0" borderId="0" applyFont="0" applyFill="0" applyBorder="0" applyAlignment="0" applyProtection="0"/>
    <xf numFmtId="0" fontId="2" fillId="0" borderId="0"/>
    <xf numFmtId="0" fontId="2" fillId="52" borderId="0" applyNumberFormat="0" applyBorder="0" applyAlignment="0" applyProtection="0"/>
    <xf numFmtId="0" fontId="2" fillId="41" borderId="0" applyNumberFormat="0" applyBorder="0" applyAlignment="0" applyProtection="0"/>
    <xf numFmtId="43" fontId="2" fillId="0" borderId="0" applyFont="0" applyFill="0" applyBorder="0" applyAlignment="0" applyProtection="0"/>
    <xf numFmtId="0" fontId="2" fillId="56" borderId="0" applyNumberFormat="0" applyBorder="0" applyAlignment="0" applyProtection="0"/>
    <xf numFmtId="43" fontId="2" fillId="0" borderId="0" applyFont="0" applyFill="0" applyBorder="0" applyAlignment="0" applyProtection="0"/>
    <xf numFmtId="0" fontId="2" fillId="34" borderId="52" applyNumberFormat="0" applyFont="0" applyAlignment="0" applyProtection="0"/>
    <xf numFmtId="0" fontId="2" fillId="44" borderId="0" applyNumberFormat="0" applyBorder="0" applyAlignment="0" applyProtection="0"/>
    <xf numFmtId="0" fontId="2" fillId="0" borderId="0"/>
    <xf numFmtId="0" fontId="2" fillId="45" borderId="0" applyNumberFormat="0" applyBorder="0" applyAlignment="0" applyProtection="0"/>
    <xf numFmtId="0" fontId="2" fillId="52" borderId="0" applyNumberFormat="0" applyBorder="0" applyAlignment="0" applyProtection="0"/>
    <xf numFmtId="9" fontId="2" fillId="0" borderId="0" applyFont="0" applyFill="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49" borderId="0" applyNumberFormat="0" applyBorder="0" applyAlignment="0" applyProtection="0"/>
    <xf numFmtId="0" fontId="2" fillId="34" borderId="52" applyNumberFormat="0" applyFont="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40"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56"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52" borderId="0" applyNumberFormat="0" applyBorder="0" applyAlignment="0" applyProtection="0"/>
    <xf numFmtId="0" fontId="2" fillId="44" borderId="0" applyNumberFormat="0" applyBorder="0" applyAlignment="0" applyProtection="0"/>
    <xf numFmtId="0" fontId="2" fillId="53" borderId="0" applyNumberFormat="0" applyBorder="0" applyAlignment="0" applyProtection="0"/>
    <xf numFmtId="0" fontId="2" fillId="52" borderId="0" applyNumberFormat="0" applyBorder="0" applyAlignment="0" applyProtection="0"/>
    <xf numFmtId="0" fontId="2" fillId="0" borderId="0"/>
    <xf numFmtId="0" fontId="2" fillId="44" borderId="0" applyNumberFormat="0" applyBorder="0" applyAlignment="0" applyProtection="0"/>
    <xf numFmtId="0" fontId="2" fillId="57" borderId="0" applyNumberFormat="0" applyBorder="0" applyAlignment="0" applyProtection="0"/>
    <xf numFmtId="0" fontId="2" fillId="0" borderId="0"/>
    <xf numFmtId="0" fontId="2" fillId="52" borderId="0" applyNumberFormat="0" applyBorder="0" applyAlignment="0" applyProtection="0"/>
    <xf numFmtId="0" fontId="2" fillId="56" borderId="0" applyNumberFormat="0" applyBorder="0" applyAlignment="0" applyProtection="0"/>
    <xf numFmtId="0" fontId="2" fillId="48" borderId="0" applyNumberFormat="0" applyBorder="0" applyAlignment="0" applyProtection="0"/>
    <xf numFmtId="0" fontId="2" fillId="57" borderId="0" applyNumberFormat="0" applyBorder="0" applyAlignment="0" applyProtection="0"/>
    <xf numFmtId="43" fontId="2" fillId="0" borderId="0" applyFont="0" applyFill="0" applyBorder="0" applyAlignment="0" applyProtection="0"/>
    <xf numFmtId="0" fontId="2" fillId="56" borderId="0" applyNumberFormat="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49" borderId="0" applyNumberFormat="0" applyBorder="0" applyAlignment="0" applyProtection="0"/>
    <xf numFmtId="0" fontId="2" fillId="4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5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44" borderId="0" applyNumberFormat="0" applyBorder="0" applyAlignment="0" applyProtection="0"/>
    <xf numFmtId="0" fontId="2" fillId="52" borderId="0" applyNumberFormat="0" applyBorder="0" applyAlignment="0" applyProtection="0"/>
    <xf numFmtId="0" fontId="2" fillId="0" borderId="0"/>
    <xf numFmtId="0" fontId="2" fillId="45"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37" borderId="0" applyNumberFormat="0" applyBorder="0" applyAlignment="0" applyProtection="0"/>
    <xf numFmtId="43" fontId="2" fillId="0" borderId="0" applyFont="0" applyFill="0" applyBorder="0" applyAlignment="0" applyProtection="0"/>
    <xf numFmtId="0" fontId="2" fillId="44" borderId="0" applyNumberFormat="0" applyBorder="0" applyAlignment="0" applyProtection="0"/>
    <xf numFmtId="0" fontId="2" fillId="0" borderId="0"/>
    <xf numFmtId="0" fontId="2" fillId="34" borderId="52" applyNumberFormat="0" applyFont="0" applyAlignment="0" applyProtection="0"/>
    <xf numFmtId="0" fontId="2" fillId="0" borderId="0"/>
    <xf numFmtId="43" fontId="2" fillId="0" borderId="0" applyFont="0" applyFill="0" applyBorder="0" applyAlignment="0" applyProtection="0"/>
    <xf numFmtId="0" fontId="2" fillId="0" borderId="0"/>
    <xf numFmtId="0" fontId="2" fillId="44"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5" borderId="0" applyNumberFormat="0" applyBorder="0" applyAlignment="0" applyProtection="0"/>
    <xf numFmtId="0" fontId="2" fillId="37" borderId="0" applyNumberFormat="0" applyBorder="0" applyAlignment="0" applyProtection="0"/>
    <xf numFmtId="0" fontId="2" fillId="0" borderId="0"/>
    <xf numFmtId="43" fontId="2" fillId="0" borderId="0" applyFont="0" applyFill="0" applyBorder="0" applyAlignment="0" applyProtection="0"/>
    <xf numFmtId="0" fontId="2" fillId="5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48" borderId="0" applyNumberFormat="0" applyBorder="0" applyAlignment="0" applyProtection="0"/>
    <xf numFmtId="0" fontId="2" fillId="34" borderId="52" applyNumberFormat="0" applyFont="0" applyAlignment="0" applyProtection="0"/>
    <xf numFmtId="0" fontId="2" fillId="56" borderId="0" applyNumberFormat="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0" fontId="2" fillId="57" borderId="0" applyNumberFormat="0" applyBorder="0" applyAlignment="0" applyProtection="0"/>
    <xf numFmtId="0" fontId="2" fillId="41" borderId="0" applyNumberFormat="0" applyBorder="0" applyAlignment="0" applyProtection="0"/>
    <xf numFmtId="0" fontId="2" fillId="37" borderId="0" applyNumberFormat="0" applyBorder="0" applyAlignment="0" applyProtection="0"/>
    <xf numFmtId="43" fontId="2" fillId="0" borderId="0" applyFont="0" applyFill="0" applyBorder="0" applyAlignment="0" applyProtection="0"/>
    <xf numFmtId="0" fontId="2" fillId="52" borderId="0" applyNumberFormat="0" applyBorder="0" applyAlignment="0" applyProtection="0"/>
    <xf numFmtId="0" fontId="2" fillId="0" borderId="0"/>
    <xf numFmtId="0" fontId="2" fillId="0" borderId="0"/>
    <xf numFmtId="0" fontId="2" fillId="52" borderId="0" applyNumberFormat="0" applyBorder="0" applyAlignment="0" applyProtection="0"/>
    <xf numFmtId="0" fontId="2" fillId="53" borderId="0" applyNumberFormat="0" applyBorder="0" applyAlignment="0" applyProtection="0"/>
    <xf numFmtId="0" fontId="2" fillId="0" borderId="0"/>
    <xf numFmtId="0" fontId="2" fillId="40" borderId="0" applyNumberFormat="0" applyBorder="0" applyAlignment="0" applyProtection="0"/>
    <xf numFmtId="0" fontId="2" fillId="44" borderId="0" applyNumberFormat="0" applyBorder="0" applyAlignment="0" applyProtection="0"/>
    <xf numFmtId="0" fontId="2" fillId="37"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40" borderId="0" applyNumberFormat="0" applyBorder="0" applyAlignment="0" applyProtection="0"/>
    <xf numFmtId="0" fontId="2" fillId="0" borderId="0"/>
    <xf numFmtId="43" fontId="2" fillId="0" borderId="0" applyFont="0" applyFill="0" applyBorder="0" applyAlignment="0" applyProtection="0"/>
    <xf numFmtId="0" fontId="2" fillId="53"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45" borderId="0" applyNumberFormat="0" applyBorder="0" applyAlignment="0" applyProtection="0"/>
    <xf numFmtId="44" fontId="2" fillId="0" borderId="0" applyFont="0" applyFill="0" applyBorder="0" applyAlignment="0" applyProtection="0"/>
    <xf numFmtId="0" fontId="2" fillId="37" borderId="0" applyNumberFormat="0" applyBorder="0" applyAlignment="0" applyProtection="0"/>
    <xf numFmtId="0" fontId="2" fillId="0" borderId="0"/>
    <xf numFmtId="0" fontId="2" fillId="48" borderId="0" applyNumberFormat="0" applyBorder="0" applyAlignment="0" applyProtection="0"/>
    <xf numFmtId="0" fontId="2" fillId="53" borderId="0" applyNumberFormat="0" applyBorder="0" applyAlignment="0" applyProtection="0"/>
    <xf numFmtId="0" fontId="2" fillId="44" borderId="0" applyNumberFormat="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44" borderId="0" applyNumberFormat="0" applyBorder="0" applyAlignment="0" applyProtection="0"/>
    <xf numFmtId="0" fontId="2" fillId="5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45" borderId="0" applyNumberFormat="0" applyBorder="0" applyAlignment="0" applyProtection="0"/>
    <xf numFmtId="0" fontId="2" fillId="0" borderId="0"/>
    <xf numFmtId="0" fontId="2" fillId="57"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52"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56" borderId="0" applyNumberFormat="0" applyBorder="0" applyAlignment="0" applyProtection="0"/>
    <xf numFmtId="0" fontId="2" fillId="44" borderId="0" applyNumberFormat="0" applyBorder="0" applyAlignment="0" applyProtection="0"/>
    <xf numFmtId="0" fontId="2" fillId="0" borderId="0"/>
    <xf numFmtId="0" fontId="2" fillId="53" borderId="0" applyNumberFormat="0" applyBorder="0" applyAlignment="0" applyProtection="0"/>
    <xf numFmtId="0" fontId="2" fillId="37"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49" borderId="0" applyNumberFormat="0" applyBorder="0" applyAlignment="0" applyProtection="0"/>
    <xf numFmtId="0" fontId="2" fillId="0" borderId="0"/>
    <xf numFmtId="0" fontId="2" fillId="36" borderId="0" applyNumberFormat="0" applyBorder="0" applyAlignment="0" applyProtection="0"/>
    <xf numFmtId="0" fontId="2" fillId="48" borderId="0" applyNumberFormat="0" applyBorder="0" applyAlignment="0" applyProtection="0"/>
    <xf numFmtId="0" fontId="2" fillId="0" borderId="0"/>
    <xf numFmtId="0" fontId="2" fillId="34" borderId="52" applyNumberFormat="0" applyFont="0" applyAlignment="0" applyProtection="0"/>
    <xf numFmtId="0" fontId="2" fillId="45" borderId="0" applyNumberFormat="0" applyBorder="0" applyAlignment="0" applyProtection="0"/>
    <xf numFmtId="0" fontId="2" fillId="57" borderId="0" applyNumberFormat="0" applyBorder="0" applyAlignment="0" applyProtection="0"/>
    <xf numFmtId="0" fontId="2" fillId="41" borderId="0" applyNumberFormat="0" applyBorder="0" applyAlignment="0" applyProtection="0"/>
    <xf numFmtId="0" fontId="2" fillId="53" borderId="0" applyNumberFormat="0" applyBorder="0" applyAlignment="0" applyProtection="0"/>
    <xf numFmtId="0" fontId="2" fillId="0" borderId="0"/>
    <xf numFmtId="0" fontId="2" fillId="57" borderId="0" applyNumberFormat="0" applyBorder="0" applyAlignment="0" applyProtection="0"/>
    <xf numFmtId="0" fontId="2" fillId="56" borderId="0" applyNumberFormat="0" applyBorder="0" applyAlignment="0" applyProtection="0"/>
    <xf numFmtId="0" fontId="2" fillId="0" borderId="0"/>
    <xf numFmtId="0" fontId="2" fillId="0" borderId="0"/>
    <xf numFmtId="0" fontId="2" fillId="0" borderId="0"/>
    <xf numFmtId="0" fontId="2" fillId="0" borderId="0"/>
    <xf numFmtId="0" fontId="2" fillId="52" borderId="0" applyNumberFormat="0" applyBorder="0" applyAlignment="0" applyProtection="0"/>
    <xf numFmtId="0" fontId="2" fillId="44" borderId="0" applyNumberFormat="0" applyBorder="0" applyAlignment="0" applyProtection="0"/>
    <xf numFmtId="0" fontId="2" fillId="52" borderId="0" applyNumberFormat="0" applyBorder="0" applyAlignment="0" applyProtection="0"/>
    <xf numFmtId="0" fontId="2" fillId="56"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53" borderId="0" applyNumberFormat="0" applyBorder="0" applyAlignment="0" applyProtection="0"/>
    <xf numFmtId="0" fontId="2" fillId="53"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8" borderId="0" applyNumberFormat="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40"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56"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9" fontId="2" fillId="0" borderId="0" applyFont="0" applyFill="0" applyBorder="0" applyAlignment="0" applyProtection="0"/>
    <xf numFmtId="0" fontId="2" fillId="57"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49" borderId="0" applyNumberFormat="0" applyBorder="0" applyAlignment="0" applyProtection="0"/>
    <xf numFmtId="0" fontId="2" fillId="34" borderId="52" applyNumberFormat="0" applyFont="0" applyAlignment="0" applyProtection="0"/>
    <xf numFmtId="0" fontId="2" fillId="37" borderId="0" applyNumberFormat="0" applyBorder="0" applyAlignment="0" applyProtection="0"/>
    <xf numFmtId="0" fontId="2" fillId="44" borderId="0" applyNumberFormat="0" applyBorder="0" applyAlignment="0" applyProtection="0"/>
    <xf numFmtId="0" fontId="2" fillId="57" borderId="0" applyNumberFormat="0" applyBorder="0" applyAlignment="0" applyProtection="0"/>
    <xf numFmtId="0" fontId="2" fillId="45"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52"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2" fillId="0" borderId="0"/>
    <xf numFmtId="0" fontId="2" fillId="36" borderId="0" applyNumberFormat="0" applyBorder="0" applyAlignment="0" applyProtection="0"/>
    <xf numFmtId="0" fontId="2" fillId="37" borderId="0" applyNumberFormat="0" applyBorder="0" applyAlignment="0" applyProtection="0"/>
    <xf numFmtId="0" fontId="2" fillId="0" borderId="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41"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48"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7" borderId="0" applyNumberFormat="0" applyBorder="0" applyAlignment="0" applyProtection="0"/>
    <xf numFmtId="0" fontId="2" fillId="0" borderId="0"/>
    <xf numFmtId="0" fontId="2" fillId="36" borderId="0" applyNumberFormat="0" applyBorder="0" applyAlignment="0" applyProtection="0"/>
    <xf numFmtId="9" fontId="2" fillId="0" borderId="0" applyFont="0" applyFill="0" applyBorder="0" applyAlignment="0" applyProtection="0"/>
    <xf numFmtId="0" fontId="2" fillId="48" borderId="0" applyNumberFormat="0" applyBorder="0" applyAlignment="0" applyProtection="0"/>
    <xf numFmtId="0" fontId="2" fillId="0" borderId="0"/>
    <xf numFmtId="0" fontId="2" fillId="41" borderId="0" applyNumberFormat="0" applyBorder="0" applyAlignment="0" applyProtection="0"/>
    <xf numFmtId="0" fontId="2" fillId="34" borderId="52" applyNumberFormat="0" applyFont="0" applyAlignment="0" applyProtection="0"/>
    <xf numFmtId="0" fontId="2" fillId="56" borderId="0" applyNumberFormat="0" applyBorder="0" applyAlignment="0" applyProtection="0"/>
    <xf numFmtId="0" fontId="2" fillId="49"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5"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7"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36"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49" borderId="0" applyNumberFormat="0" applyBorder="0" applyAlignment="0" applyProtection="0"/>
    <xf numFmtId="9" fontId="2" fillId="0" borderId="0" applyFont="0" applyFill="0" applyBorder="0" applyAlignment="0" applyProtection="0"/>
    <xf numFmtId="0" fontId="2" fillId="53"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56" borderId="0" applyNumberFormat="0" applyBorder="0" applyAlignment="0" applyProtection="0"/>
    <xf numFmtId="0" fontId="2" fillId="34" borderId="52" applyNumberFormat="0" applyFont="0" applyAlignment="0" applyProtection="0"/>
    <xf numFmtId="0" fontId="2" fillId="0" borderId="0"/>
    <xf numFmtId="0" fontId="2" fillId="0" borderId="0"/>
    <xf numFmtId="0" fontId="2" fillId="0" borderId="0"/>
    <xf numFmtId="0" fontId="2" fillId="0" borderId="0"/>
    <xf numFmtId="0" fontId="2" fillId="40" borderId="0" applyNumberFormat="0" applyBorder="0" applyAlignment="0" applyProtection="0"/>
    <xf numFmtId="0" fontId="2" fillId="0" borderId="0"/>
    <xf numFmtId="0" fontId="2" fillId="0" borderId="0"/>
    <xf numFmtId="0" fontId="2" fillId="41" borderId="0" applyNumberFormat="0" applyBorder="0" applyAlignment="0" applyProtection="0"/>
    <xf numFmtId="0" fontId="2" fillId="52" borderId="0" applyNumberFormat="0" applyBorder="0" applyAlignment="0" applyProtection="0"/>
    <xf numFmtId="9" fontId="2" fillId="0" borderId="0" applyFont="0" applyFill="0" applyBorder="0" applyAlignment="0" applyProtection="0"/>
    <xf numFmtId="0" fontId="2" fillId="41" borderId="0" applyNumberFormat="0" applyBorder="0" applyAlignment="0" applyProtection="0"/>
    <xf numFmtId="0" fontId="2" fillId="0" borderId="0"/>
    <xf numFmtId="0" fontId="2" fillId="36" borderId="0" applyNumberFormat="0" applyBorder="0" applyAlignment="0" applyProtection="0"/>
    <xf numFmtId="0" fontId="2" fillId="56" borderId="0" applyNumberFormat="0" applyBorder="0" applyAlignment="0" applyProtection="0"/>
    <xf numFmtId="0" fontId="2" fillId="49" borderId="0" applyNumberFormat="0" applyBorder="0" applyAlignment="0" applyProtection="0"/>
    <xf numFmtId="0" fontId="2" fillId="44" borderId="0" applyNumberFormat="0" applyBorder="0" applyAlignment="0" applyProtection="0"/>
    <xf numFmtId="0" fontId="2" fillId="37" borderId="0" applyNumberFormat="0" applyBorder="0" applyAlignment="0" applyProtection="0"/>
    <xf numFmtId="0" fontId="2" fillId="57" borderId="0" applyNumberFormat="0" applyBorder="0" applyAlignment="0" applyProtection="0"/>
    <xf numFmtId="0" fontId="2" fillId="49"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0"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44"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48" borderId="0"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9" fontId="2" fillId="0" borderId="0" applyFont="0" applyFill="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8"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5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3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0" borderId="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45"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3"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4" borderId="52" applyNumberFormat="0" applyFont="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52"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0" borderId="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5"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45" borderId="0" applyNumberFormat="0" applyBorder="0" applyAlignment="0" applyProtection="0"/>
    <xf numFmtId="0" fontId="2" fillId="36" borderId="0" applyNumberFormat="0" applyBorder="0" applyAlignment="0" applyProtection="0"/>
    <xf numFmtId="43" fontId="2" fillId="0" borderId="0" applyFont="0" applyFill="0" applyBorder="0" applyAlignment="0" applyProtection="0"/>
    <xf numFmtId="0" fontId="2" fillId="53" borderId="0" applyNumberFormat="0" applyBorder="0" applyAlignment="0" applyProtection="0"/>
    <xf numFmtId="0" fontId="2" fillId="0" borderId="0"/>
    <xf numFmtId="0" fontId="2" fillId="45" borderId="0" applyNumberFormat="0" applyBorder="0" applyAlignment="0" applyProtection="0"/>
    <xf numFmtId="0" fontId="2" fillId="40"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44" borderId="0" applyNumberFormat="0" applyBorder="0" applyAlignment="0" applyProtection="0"/>
    <xf numFmtId="0" fontId="2" fillId="57" borderId="0" applyNumberFormat="0" applyBorder="0" applyAlignment="0" applyProtection="0"/>
    <xf numFmtId="0" fontId="2" fillId="48" borderId="0" applyNumberFormat="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7" borderId="0" applyNumberFormat="0" applyBorder="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53" borderId="0" applyNumberFormat="0" applyBorder="0" applyAlignment="0" applyProtection="0"/>
    <xf numFmtId="0" fontId="2" fillId="34" borderId="52"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49" borderId="0" applyNumberFormat="0" applyBorder="0" applyAlignment="0" applyProtection="0"/>
    <xf numFmtId="0" fontId="2" fillId="40" borderId="0" applyNumberFormat="0" applyBorder="0" applyAlignment="0" applyProtection="0"/>
    <xf numFmtId="0" fontId="2" fillId="0" borderId="0"/>
    <xf numFmtId="0" fontId="2" fillId="0" borderId="0"/>
    <xf numFmtId="0" fontId="2" fillId="41" borderId="0" applyNumberFormat="0" applyBorder="0" applyAlignment="0" applyProtection="0"/>
    <xf numFmtId="0" fontId="2" fillId="44" borderId="0" applyNumberFormat="0" applyBorder="0" applyAlignment="0" applyProtection="0"/>
    <xf numFmtId="0" fontId="2" fillId="52" borderId="0" applyNumberFormat="0" applyBorder="0" applyAlignment="0" applyProtection="0"/>
    <xf numFmtId="9" fontId="2" fillId="0" borderId="0" applyFont="0" applyFill="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40" borderId="0" applyNumberFormat="0" applyBorder="0" applyAlignment="0" applyProtection="0"/>
    <xf numFmtId="9" fontId="2" fillId="0" borderId="0" applyFont="0" applyFill="0" applyBorder="0" applyAlignment="0" applyProtection="0"/>
    <xf numFmtId="0" fontId="2" fillId="3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0" borderId="0"/>
    <xf numFmtId="0" fontId="2" fillId="0" borderId="0"/>
    <xf numFmtId="0" fontId="2" fillId="0" borderId="0"/>
    <xf numFmtId="0" fontId="2" fillId="0" borderId="0"/>
    <xf numFmtId="0" fontId="2" fillId="4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9" fontId="2" fillId="0" borderId="0" applyFont="0" applyFill="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44" borderId="0" applyNumberFormat="0" applyBorder="0" applyAlignment="0" applyProtection="0"/>
    <xf numFmtId="0" fontId="2" fillId="34" borderId="52"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45" borderId="0" applyNumberFormat="0" applyBorder="0" applyAlignment="0" applyProtection="0"/>
    <xf numFmtId="0" fontId="2" fillId="3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6" borderId="0" applyNumberFormat="0" applyBorder="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43"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52" borderId="0" applyNumberFormat="0" applyBorder="0" applyAlignment="0" applyProtection="0"/>
    <xf numFmtId="0" fontId="2" fillId="45" borderId="0" applyNumberFormat="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0" borderId="0"/>
    <xf numFmtId="0" fontId="2" fillId="36" borderId="0" applyNumberFormat="0" applyBorder="0" applyAlignment="0" applyProtection="0"/>
    <xf numFmtId="0" fontId="2" fillId="48"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0" fontId="2" fillId="41" borderId="0" applyNumberFormat="0" applyBorder="0" applyAlignment="0" applyProtection="0"/>
    <xf numFmtId="0" fontId="2" fillId="0" borderId="0"/>
    <xf numFmtId="0" fontId="2" fillId="57" borderId="0" applyNumberFormat="0" applyBorder="0" applyAlignment="0" applyProtection="0"/>
    <xf numFmtId="0" fontId="2" fillId="53" borderId="0" applyNumberFormat="0" applyBorder="0" applyAlignment="0" applyProtection="0"/>
    <xf numFmtId="9" fontId="2" fillId="0" borderId="0" applyFont="0" applyFill="0" applyBorder="0" applyAlignment="0" applyProtection="0"/>
    <xf numFmtId="0" fontId="2" fillId="45" borderId="0" applyNumberFormat="0" applyBorder="0" applyAlignment="0" applyProtection="0"/>
    <xf numFmtId="9" fontId="2" fillId="0" borderId="0" applyFont="0" applyFill="0" applyBorder="0" applyAlignment="0" applyProtection="0"/>
    <xf numFmtId="0" fontId="2" fillId="36" borderId="0" applyNumberFormat="0" applyBorder="0" applyAlignment="0" applyProtection="0"/>
    <xf numFmtId="0" fontId="2" fillId="56" borderId="0" applyNumberFormat="0" applyBorder="0" applyAlignment="0" applyProtection="0"/>
    <xf numFmtId="0" fontId="2" fillId="0" borderId="0"/>
    <xf numFmtId="0" fontId="2" fillId="45" borderId="0" applyNumberFormat="0" applyBorder="0" applyAlignment="0" applyProtection="0"/>
    <xf numFmtId="0" fontId="2" fillId="36" borderId="0" applyNumberFormat="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45" borderId="0" applyNumberFormat="0" applyBorder="0" applyAlignment="0" applyProtection="0"/>
    <xf numFmtId="0" fontId="2" fillId="34" borderId="52" applyNumberFormat="0" applyFont="0" applyAlignment="0" applyProtection="0"/>
    <xf numFmtId="44" fontId="2" fillId="0" borderId="0" applyFont="0" applyFill="0" applyBorder="0" applyAlignment="0" applyProtection="0"/>
    <xf numFmtId="0" fontId="2" fillId="0" borderId="0"/>
    <xf numFmtId="0" fontId="2" fillId="40" borderId="0" applyNumberFormat="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49" borderId="0" applyNumberFormat="0" applyBorder="0" applyAlignment="0" applyProtection="0"/>
    <xf numFmtId="0" fontId="2" fillId="41" borderId="0" applyNumberFormat="0" applyBorder="0" applyAlignment="0" applyProtection="0"/>
    <xf numFmtId="0" fontId="2" fillId="48"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56" borderId="0" applyNumberFormat="0" applyBorder="0" applyAlignment="0" applyProtection="0"/>
    <xf numFmtId="43" fontId="2" fillId="0" borderId="0" applyFont="0" applyFill="0" applyBorder="0" applyAlignment="0" applyProtection="0"/>
    <xf numFmtId="0" fontId="2" fillId="52" borderId="0" applyNumberFormat="0" applyBorder="0" applyAlignment="0" applyProtection="0"/>
    <xf numFmtId="43" fontId="2" fillId="0" borderId="0" applyFont="0" applyFill="0" applyBorder="0" applyAlignment="0" applyProtection="0"/>
    <xf numFmtId="0" fontId="2" fillId="49"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57" borderId="0" applyNumberFormat="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9" fontId="2" fillId="0" borderId="0" applyFont="0" applyFill="0" applyBorder="0" applyAlignment="0" applyProtection="0"/>
    <xf numFmtId="0" fontId="2" fillId="52" borderId="0" applyNumberFormat="0" applyBorder="0" applyAlignment="0" applyProtection="0"/>
    <xf numFmtId="43" fontId="2" fillId="0" borderId="0" applyFont="0" applyFill="0" applyBorder="0" applyAlignment="0" applyProtection="0"/>
    <xf numFmtId="0" fontId="2" fillId="48" borderId="0" applyNumberFormat="0" applyBorder="0" applyAlignment="0" applyProtection="0"/>
    <xf numFmtId="0" fontId="2" fillId="41" borderId="0" applyNumberFormat="0" applyBorder="0" applyAlignment="0" applyProtection="0"/>
    <xf numFmtId="0" fontId="2" fillId="0" borderId="0"/>
    <xf numFmtId="0" fontId="2" fillId="41"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1" borderId="0" applyNumberFormat="0" applyBorder="0" applyAlignment="0" applyProtection="0"/>
    <xf numFmtId="0" fontId="2" fillId="34" borderId="52" applyNumberFormat="0" applyFont="0" applyAlignment="0" applyProtection="0"/>
    <xf numFmtId="0" fontId="2" fillId="0" borderId="0"/>
    <xf numFmtId="0" fontId="2" fillId="56" borderId="0" applyNumberFormat="0" applyBorder="0" applyAlignment="0" applyProtection="0"/>
    <xf numFmtId="0" fontId="2" fillId="0" borderId="0"/>
    <xf numFmtId="0" fontId="2" fillId="57" borderId="0" applyNumberFormat="0" applyBorder="0" applyAlignment="0" applyProtection="0"/>
    <xf numFmtId="0" fontId="2" fillId="0" borderId="0"/>
    <xf numFmtId="0" fontId="2" fillId="48" borderId="0" applyNumberFormat="0" applyBorder="0" applyAlignment="0" applyProtection="0"/>
    <xf numFmtId="0" fontId="2" fillId="0" borderId="0"/>
    <xf numFmtId="0" fontId="2" fillId="49" borderId="0" applyNumberFormat="0" applyBorder="0" applyAlignment="0" applyProtection="0"/>
    <xf numFmtId="0" fontId="2" fillId="0" borderId="0"/>
    <xf numFmtId="0" fontId="2" fillId="53" borderId="0" applyNumberFormat="0" applyBorder="0" applyAlignment="0" applyProtection="0"/>
    <xf numFmtId="0" fontId="2" fillId="0" borderId="0"/>
    <xf numFmtId="0" fontId="2" fillId="40" borderId="0" applyNumberFormat="0" applyBorder="0" applyAlignment="0" applyProtection="0"/>
    <xf numFmtId="0" fontId="2" fillId="53" borderId="0" applyNumberFormat="0" applyBorder="0" applyAlignment="0" applyProtection="0"/>
    <xf numFmtId="0" fontId="2" fillId="0" borderId="0"/>
    <xf numFmtId="0" fontId="2" fillId="40" borderId="0" applyNumberFormat="0" applyBorder="0" applyAlignment="0" applyProtection="0"/>
    <xf numFmtId="9" fontId="2" fillId="0" borderId="0" applyFont="0" applyFill="0" applyBorder="0" applyAlignment="0" applyProtection="0"/>
    <xf numFmtId="0" fontId="2" fillId="0" borderId="0"/>
    <xf numFmtId="0" fontId="2" fillId="53" borderId="0" applyNumberFormat="0" applyBorder="0" applyAlignment="0" applyProtection="0"/>
    <xf numFmtId="0" fontId="2" fillId="36" borderId="0" applyNumberFormat="0" applyBorder="0" applyAlignment="0" applyProtection="0"/>
    <xf numFmtId="9" fontId="2" fillId="0" borderId="0" applyFont="0" applyFill="0" applyBorder="0" applyAlignment="0" applyProtection="0"/>
    <xf numFmtId="0" fontId="2" fillId="57" borderId="0" applyNumberFormat="0" applyBorder="0" applyAlignment="0" applyProtection="0"/>
    <xf numFmtId="44" fontId="2" fillId="0" borderId="0" applyFont="0" applyFill="0" applyBorder="0" applyAlignment="0" applyProtection="0"/>
    <xf numFmtId="0" fontId="2" fillId="56" borderId="0" applyNumberFormat="0" applyBorder="0" applyAlignment="0" applyProtection="0"/>
    <xf numFmtId="9" fontId="2" fillId="0" borderId="0" applyFont="0" applyFill="0" applyBorder="0" applyAlignment="0" applyProtection="0"/>
    <xf numFmtId="0" fontId="2" fillId="52" borderId="0" applyNumberFormat="0" applyBorder="0" applyAlignment="0" applyProtection="0"/>
    <xf numFmtId="0" fontId="2" fillId="57" borderId="0" applyNumberFormat="0" applyBorder="0" applyAlignment="0" applyProtection="0"/>
    <xf numFmtId="0" fontId="2" fillId="56" borderId="0" applyNumberFormat="0" applyBorder="0" applyAlignment="0" applyProtection="0"/>
    <xf numFmtId="0" fontId="2" fillId="34" borderId="52" applyNumberFormat="0" applyFont="0" applyAlignment="0" applyProtection="0"/>
    <xf numFmtId="0" fontId="2" fillId="0" borderId="0"/>
    <xf numFmtId="0" fontId="2" fillId="48" borderId="0" applyNumberFormat="0" applyBorder="0" applyAlignment="0" applyProtection="0"/>
    <xf numFmtId="0" fontId="2" fillId="0" borderId="0"/>
    <xf numFmtId="43" fontId="2" fillId="0" borderId="0" applyFont="0" applyFill="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34" borderId="52" applyNumberFormat="0" applyFont="0" applyAlignment="0" applyProtection="0"/>
    <xf numFmtId="0" fontId="2" fillId="52" borderId="0" applyNumberFormat="0" applyBorder="0" applyAlignment="0" applyProtection="0"/>
    <xf numFmtId="0" fontId="2" fillId="41" borderId="0" applyNumberFormat="0" applyBorder="0" applyAlignment="0" applyProtection="0"/>
    <xf numFmtId="0" fontId="2" fillId="0" borderId="0"/>
    <xf numFmtId="0" fontId="2" fillId="36" borderId="0" applyNumberFormat="0" applyBorder="0" applyAlignment="0" applyProtection="0"/>
    <xf numFmtId="0" fontId="2" fillId="48"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0" borderId="0"/>
    <xf numFmtId="43" fontId="2" fillId="0" borderId="0" applyFont="0" applyFill="0" applyBorder="0" applyAlignment="0" applyProtection="0"/>
    <xf numFmtId="0" fontId="2" fillId="0" borderId="0"/>
    <xf numFmtId="0" fontId="2" fillId="57" borderId="0" applyNumberFormat="0" applyBorder="0" applyAlignment="0" applyProtection="0"/>
    <xf numFmtId="0" fontId="2" fillId="0" borderId="0"/>
    <xf numFmtId="0" fontId="2" fillId="0" borderId="0"/>
    <xf numFmtId="0" fontId="2" fillId="0" borderId="0"/>
    <xf numFmtId="0" fontId="2" fillId="56" borderId="0" applyNumberFormat="0" applyBorder="0" applyAlignment="0" applyProtection="0"/>
    <xf numFmtId="0" fontId="2" fillId="37" borderId="0" applyNumberFormat="0" applyBorder="0" applyAlignment="0" applyProtection="0"/>
    <xf numFmtId="0" fontId="2" fillId="0" borderId="0"/>
    <xf numFmtId="0" fontId="2" fillId="0" borderId="0"/>
    <xf numFmtId="0" fontId="2" fillId="0" borderId="0"/>
    <xf numFmtId="0" fontId="2" fillId="48" borderId="0" applyNumberFormat="0" applyBorder="0" applyAlignment="0" applyProtection="0"/>
    <xf numFmtId="0" fontId="2" fillId="34" borderId="52"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0" fontId="2" fillId="34" borderId="52"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34" borderId="52" applyNumberFormat="0" applyFont="0" applyAlignment="0" applyProtection="0"/>
    <xf numFmtId="0" fontId="2" fillId="34" borderId="52" applyNumberFormat="0" applyFont="0" applyAlignment="0" applyProtection="0"/>
    <xf numFmtId="0" fontId="2" fillId="49" borderId="0" applyNumberFormat="0" applyBorder="0" applyAlignment="0" applyProtection="0"/>
    <xf numFmtId="0" fontId="2" fillId="34" borderId="52" applyNumberFormat="0" applyFont="0" applyAlignment="0" applyProtection="0"/>
    <xf numFmtId="0" fontId="2" fillId="0" borderId="0"/>
    <xf numFmtId="0" fontId="2" fillId="49"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4" borderId="52" applyNumberFormat="0" applyFont="0" applyAlignment="0" applyProtection="0"/>
    <xf numFmtId="0" fontId="2" fillId="44" borderId="0" applyNumberFormat="0" applyBorder="0" applyAlignment="0" applyProtection="0"/>
    <xf numFmtId="0" fontId="2" fillId="34" borderId="52" applyNumberFormat="0" applyFont="0" applyAlignment="0" applyProtection="0"/>
    <xf numFmtId="43" fontId="2" fillId="0" borderId="0" applyFont="0" applyFill="0" applyBorder="0" applyAlignment="0" applyProtection="0"/>
    <xf numFmtId="44" fontId="2" fillId="0" borderId="0" applyFont="0" applyFill="0" applyBorder="0" applyAlignment="0" applyProtection="0"/>
    <xf numFmtId="0" fontId="2" fillId="52" borderId="0" applyNumberFormat="0" applyBorder="0" applyAlignment="0" applyProtection="0"/>
    <xf numFmtId="0" fontId="2" fillId="49"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41" borderId="0" applyNumberFormat="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40" borderId="0" applyNumberFormat="0" applyBorder="0" applyAlignment="0" applyProtection="0"/>
    <xf numFmtId="0" fontId="2" fillId="40" borderId="0" applyNumberFormat="0" applyBorder="0" applyAlignment="0" applyProtection="0"/>
    <xf numFmtId="0" fontId="2" fillId="49" borderId="0" applyNumberFormat="0" applyBorder="0" applyAlignment="0" applyProtection="0"/>
    <xf numFmtId="0" fontId="2" fillId="48" borderId="0" applyNumberFormat="0" applyBorder="0" applyAlignment="0" applyProtection="0"/>
    <xf numFmtId="0" fontId="2" fillId="34" borderId="52" applyNumberFormat="0" applyFont="0" applyAlignment="0" applyProtection="0"/>
    <xf numFmtId="0" fontId="2" fillId="45" borderId="0" applyNumberFormat="0" applyBorder="0" applyAlignment="0" applyProtection="0"/>
    <xf numFmtId="43" fontId="2" fillId="0" borderId="0" applyFont="0" applyFill="0" applyBorder="0" applyAlignment="0" applyProtection="0"/>
    <xf numFmtId="0" fontId="2" fillId="45" borderId="0" applyNumberFormat="0" applyBorder="0" applyAlignment="0" applyProtection="0"/>
    <xf numFmtId="0" fontId="2" fillId="0" borderId="0"/>
    <xf numFmtId="0" fontId="2" fillId="49" borderId="0" applyNumberFormat="0" applyBorder="0" applyAlignment="0" applyProtection="0"/>
    <xf numFmtId="0" fontId="2" fillId="40" borderId="0" applyNumberFormat="0" applyBorder="0" applyAlignment="0" applyProtection="0"/>
    <xf numFmtId="43" fontId="2" fillId="0" borderId="0" applyFont="0" applyFill="0" applyBorder="0" applyAlignment="0" applyProtection="0"/>
    <xf numFmtId="0" fontId="2" fillId="45" borderId="0" applyNumberFormat="0" applyBorder="0" applyAlignment="0" applyProtection="0"/>
    <xf numFmtId="43" fontId="2" fillId="0" borderId="0" applyFont="0" applyFill="0" applyBorder="0" applyAlignment="0" applyProtection="0"/>
    <xf numFmtId="0" fontId="2" fillId="0" borderId="0"/>
    <xf numFmtId="0" fontId="2" fillId="52" borderId="0" applyNumberFormat="0" applyBorder="0" applyAlignment="0" applyProtection="0"/>
    <xf numFmtId="0" fontId="2" fillId="41" borderId="0" applyNumberFormat="0" applyBorder="0" applyAlignment="0" applyProtection="0"/>
    <xf numFmtId="43" fontId="2" fillId="0" borderId="0" applyFont="0" applyFill="0" applyBorder="0" applyAlignment="0" applyProtection="0"/>
    <xf numFmtId="0" fontId="2" fillId="56" borderId="0" applyNumberFormat="0" applyBorder="0" applyAlignment="0" applyProtection="0"/>
    <xf numFmtId="43" fontId="2" fillId="0" borderId="0" applyFont="0" applyFill="0" applyBorder="0" applyAlignment="0" applyProtection="0"/>
    <xf numFmtId="0" fontId="2" fillId="0" borderId="0"/>
    <xf numFmtId="0" fontId="2" fillId="44" borderId="0" applyNumberFormat="0" applyBorder="0" applyAlignment="0" applyProtection="0"/>
    <xf numFmtId="0" fontId="2" fillId="0" borderId="0"/>
    <xf numFmtId="0" fontId="2" fillId="48" borderId="0" applyNumberFormat="0" applyBorder="0" applyAlignment="0" applyProtection="0"/>
    <xf numFmtId="0" fontId="2" fillId="52" borderId="0" applyNumberFormat="0" applyBorder="0" applyAlignment="0" applyProtection="0"/>
    <xf numFmtId="9" fontId="2" fillId="0" borderId="0" applyFont="0" applyFill="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0" borderId="0"/>
    <xf numFmtId="0" fontId="2" fillId="36" borderId="0" applyNumberFormat="0" applyBorder="0" applyAlignment="0" applyProtection="0"/>
    <xf numFmtId="0" fontId="2" fillId="37" borderId="0" applyNumberFormat="0" applyBorder="0" applyAlignment="0" applyProtection="0"/>
    <xf numFmtId="0" fontId="2" fillId="49" borderId="0" applyNumberFormat="0" applyBorder="0" applyAlignment="0" applyProtection="0"/>
    <xf numFmtId="0" fontId="2" fillId="34" borderId="52" applyNumberFormat="0" applyFont="0" applyAlignment="0" applyProtection="0"/>
    <xf numFmtId="0" fontId="2" fillId="44" borderId="0" applyNumberFormat="0" applyBorder="0" applyAlignment="0" applyProtection="0"/>
    <xf numFmtId="0" fontId="2" fillId="0" borderId="0"/>
    <xf numFmtId="0" fontId="2" fillId="52" borderId="0" applyNumberFormat="0" applyBorder="0" applyAlignment="0" applyProtection="0"/>
    <xf numFmtId="0" fontId="2" fillId="36" borderId="0" applyNumberFormat="0" applyBorder="0" applyAlignment="0" applyProtection="0"/>
    <xf numFmtId="0" fontId="2" fillId="0" borderId="0"/>
    <xf numFmtId="43" fontId="2" fillId="0" borderId="0" applyFont="0" applyFill="0" applyBorder="0" applyAlignment="0" applyProtection="0"/>
    <xf numFmtId="0" fontId="2" fillId="40"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56"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52" borderId="0" applyNumberFormat="0" applyBorder="0" applyAlignment="0" applyProtection="0"/>
    <xf numFmtId="0" fontId="2" fillId="44" borderId="0" applyNumberFormat="0" applyBorder="0" applyAlignment="0" applyProtection="0"/>
    <xf numFmtId="0" fontId="2" fillId="53" borderId="0" applyNumberFormat="0" applyBorder="0" applyAlignment="0" applyProtection="0"/>
    <xf numFmtId="0" fontId="2" fillId="40" borderId="0" applyNumberFormat="0" applyBorder="0" applyAlignment="0" applyProtection="0"/>
    <xf numFmtId="0" fontId="2" fillId="0" borderId="0"/>
    <xf numFmtId="0" fontId="2" fillId="44" borderId="0" applyNumberFormat="0" applyBorder="0" applyAlignment="0" applyProtection="0"/>
    <xf numFmtId="0" fontId="2" fillId="57" borderId="0" applyNumberFormat="0" applyBorder="0" applyAlignment="0" applyProtection="0"/>
    <xf numFmtId="0" fontId="2" fillId="0" borderId="0"/>
    <xf numFmtId="0" fontId="2" fillId="52" borderId="0" applyNumberFormat="0" applyBorder="0" applyAlignment="0" applyProtection="0"/>
    <xf numFmtId="0" fontId="2" fillId="53" borderId="0" applyNumberFormat="0" applyBorder="0" applyAlignment="0" applyProtection="0"/>
    <xf numFmtId="0" fontId="2" fillId="48" borderId="0" applyNumberFormat="0" applyBorder="0" applyAlignment="0" applyProtection="0"/>
    <xf numFmtId="0" fontId="2" fillId="57" borderId="0" applyNumberFormat="0" applyBorder="0" applyAlignment="0" applyProtection="0"/>
    <xf numFmtId="43" fontId="2" fillId="0" borderId="0" applyFont="0" applyFill="0" applyBorder="0" applyAlignment="0" applyProtection="0"/>
    <xf numFmtId="0" fontId="2" fillId="56" borderId="0" applyNumberFormat="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49" borderId="0" applyNumberFormat="0" applyBorder="0" applyAlignment="0" applyProtection="0"/>
    <xf numFmtId="0" fontId="2" fillId="4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4" borderId="0" applyNumberFormat="0" applyBorder="0" applyAlignment="0" applyProtection="0"/>
    <xf numFmtId="0" fontId="2" fillId="0" borderId="0"/>
    <xf numFmtId="0" fontId="2" fillId="37" borderId="0" applyNumberFormat="0" applyBorder="0" applyAlignment="0" applyProtection="0"/>
    <xf numFmtId="0" fontId="2" fillId="40" borderId="0" applyNumberFormat="0" applyBorder="0" applyAlignment="0" applyProtection="0"/>
    <xf numFmtId="0" fontId="2" fillId="37" borderId="0" applyNumberFormat="0" applyBorder="0" applyAlignment="0" applyProtection="0"/>
    <xf numFmtId="43" fontId="2" fillId="0" borderId="0" applyFont="0" applyFill="0" applyBorder="0" applyAlignment="0" applyProtection="0"/>
    <xf numFmtId="0" fontId="2" fillId="44" borderId="0" applyNumberFormat="0" applyBorder="0" applyAlignment="0" applyProtection="0"/>
    <xf numFmtId="0" fontId="2" fillId="0" borderId="0"/>
    <xf numFmtId="0" fontId="2" fillId="34" borderId="52" applyNumberFormat="0" applyFont="0" applyAlignment="0" applyProtection="0"/>
    <xf numFmtId="0" fontId="2" fillId="0" borderId="0"/>
    <xf numFmtId="43" fontId="2" fillId="0" borderId="0" applyFont="0" applyFill="0" applyBorder="0" applyAlignment="0" applyProtection="0"/>
    <xf numFmtId="0" fontId="2" fillId="0" borderId="0"/>
    <xf numFmtId="0" fontId="2" fillId="44" borderId="0" applyNumberFormat="0" applyBorder="0" applyAlignment="0" applyProtection="0"/>
    <xf numFmtId="0" fontId="2" fillId="36" borderId="0" applyNumberFormat="0" applyBorder="0" applyAlignment="0" applyProtection="0"/>
    <xf numFmtId="0" fontId="2" fillId="53"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0" borderId="0"/>
    <xf numFmtId="43" fontId="2" fillId="0" borderId="0" applyFont="0" applyFill="0" applyBorder="0" applyAlignment="0" applyProtection="0"/>
    <xf numFmtId="0" fontId="2" fillId="5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48" borderId="0" applyNumberFormat="0" applyBorder="0" applyAlignment="0" applyProtection="0"/>
    <xf numFmtId="0" fontId="2" fillId="34" borderId="52" applyNumberFormat="0" applyFont="0" applyAlignment="0" applyProtection="0"/>
    <xf numFmtId="0" fontId="2" fillId="56" borderId="0" applyNumberFormat="0" applyBorder="0" applyAlignment="0" applyProtection="0"/>
    <xf numFmtId="0" fontId="2" fillId="34" borderId="52" applyNumberFormat="0" applyFont="0" applyAlignment="0" applyProtection="0"/>
    <xf numFmtId="0" fontId="2" fillId="40" borderId="0" applyNumberFormat="0" applyBorder="0" applyAlignment="0" applyProtection="0"/>
    <xf numFmtId="0" fontId="2" fillId="37" borderId="0" applyNumberFormat="0" applyBorder="0" applyAlignment="0" applyProtection="0"/>
    <xf numFmtId="0" fontId="2" fillId="57" borderId="0" applyNumberFormat="0" applyBorder="0" applyAlignment="0" applyProtection="0"/>
    <xf numFmtId="0" fontId="2" fillId="41" borderId="0" applyNumberFormat="0" applyBorder="0" applyAlignment="0" applyProtection="0"/>
    <xf numFmtId="0" fontId="2" fillId="37" borderId="0" applyNumberFormat="0" applyBorder="0" applyAlignment="0" applyProtection="0"/>
    <xf numFmtId="43" fontId="2" fillId="0" borderId="0" applyFont="0" applyFill="0" applyBorder="0" applyAlignment="0" applyProtection="0"/>
    <xf numFmtId="0" fontId="2" fillId="52" borderId="0" applyNumberFormat="0" applyBorder="0" applyAlignment="0" applyProtection="0"/>
    <xf numFmtId="0" fontId="2" fillId="0" borderId="0"/>
    <xf numFmtId="0" fontId="2" fillId="0" borderId="0"/>
    <xf numFmtId="0" fontId="2" fillId="52" borderId="0" applyNumberFormat="0" applyBorder="0" applyAlignment="0" applyProtection="0"/>
    <xf numFmtId="0" fontId="2" fillId="53" borderId="0" applyNumberFormat="0" applyBorder="0" applyAlignment="0" applyProtection="0"/>
    <xf numFmtId="0" fontId="2" fillId="0" borderId="0"/>
    <xf numFmtId="0" fontId="2" fillId="44" borderId="0" applyNumberFormat="0" applyBorder="0" applyAlignment="0" applyProtection="0"/>
    <xf numFmtId="0" fontId="2" fillId="37"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40" borderId="0" applyNumberFormat="0" applyBorder="0" applyAlignment="0" applyProtection="0"/>
    <xf numFmtId="0" fontId="2" fillId="0" borderId="0"/>
    <xf numFmtId="43" fontId="2" fillId="0" borderId="0" applyFont="0" applyFill="0" applyBorder="0" applyAlignment="0" applyProtection="0"/>
    <xf numFmtId="0" fontId="2" fillId="53"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45" borderId="0" applyNumberFormat="0" applyBorder="0" applyAlignment="0" applyProtection="0"/>
    <xf numFmtId="44" fontId="2" fillId="0" borderId="0" applyFont="0" applyFill="0" applyBorder="0" applyAlignment="0" applyProtection="0"/>
    <xf numFmtId="0" fontId="2" fillId="37" borderId="0" applyNumberFormat="0" applyBorder="0" applyAlignment="0" applyProtection="0"/>
    <xf numFmtId="0" fontId="2" fillId="0" borderId="0"/>
    <xf numFmtId="0" fontId="2" fillId="48" borderId="0" applyNumberFormat="0" applyBorder="0" applyAlignment="0" applyProtection="0"/>
    <xf numFmtId="0" fontId="2" fillId="53" borderId="0" applyNumberFormat="0" applyBorder="0" applyAlignment="0" applyProtection="0"/>
    <xf numFmtId="0" fontId="2" fillId="44" borderId="0" applyNumberFormat="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44" borderId="0" applyNumberFormat="0" applyBorder="0" applyAlignment="0" applyProtection="0"/>
    <xf numFmtId="0" fontId="2" fillId="5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45" borderId="0" applyNumberFormat="0" applyBorder="0" applyAlignment="0" applyProtection="0"/>
    <xf numFmtId="0" fontId="2" fillId="0" borderId="0"/>
    <xf numFmtId="0" fontId="2" fillId="53"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52"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56" borderId="0" applyNumberFormat="0" applyBorder="0" applyAlignment="0" applyProtection="0"/>
    <xf numFmtId="0" fontId="2" fillId="53" borderId="0" applyNumberFormat="0" applyBorder="0" applyAlignment="0" applyProtection="0"/>
    <xf numFmtId="9" fontId="2" fillId="0" borderId="0" applyFont="0" applyFill="0" applyBorder="0" applyAlignment="0" applyProtection="0"/>
    <xf numFmtId="0" fontId="2" fillId="0" borderId="0"/>
    <xf numFmtId="0" fontId="2" fillId="53" borderId="0" applyNumberFormat="0" applyBorder="0" applyAlignment="0" applyProtection="0"/>
    <xf numFmtId="0" fontId="2" fillId="37"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49" borderId="0" applyNumberFormat="0" applyBorder="0" applyAlignment="0" applyProtection="0"/>
    <xf numFmtId="0" fontId="2" fillId="0" borderId="0"/>
    <xf numFmtId="0" fontId="2" fillId="36" borderId="0" applyNumberFormat="0" applyBorder="0" applyAlignment="0" applyProtection="0"/>
    <xf numFmtId="0" fontId="2" fillId="48" borderId="0" applyNumberFormat="0" applyBorder="0" applyAlignment="0" applyProtection="0"/>
    <xf numFmtId="0" fontId="2" fillId="0" borderId="0"/>
    <xf numFmtId="0" fontId="2" fillId="34" borderId="52" applyNumberFormat="0" applyFont="0" applyAlignment="0" applyProtection="0"/>
    <xf numFmtId="0" fontId="2" fillId="45" borderId="0" applyNumberFormat="0" applyBorder="0" applyAlignment="0" applyProtection="0"/>
    <xf numFmtId="0" fontId="2" fillId="57" borderId="0" applyNumberFormat="0" applyBorder="0" applyAlignment="0" applyProtection="0"/>
    <xf numFmtId="0" fontId="2" fillId="41" borderId="0" applyNumberFormat="0" applyBorder="0" applyAlignment="0" applyProtection="0"/>
    <xf numFmtId="0" fontId="2" fillId="53" borderId="0" applyNumberFormat="0" applyBorder="0" applyAlignment="0" applyProtection="0"/>
    <xf numFmtId="0" fontId="2" fillId="0" borderId="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52" borderId="0" applyNumberFormat="0" applyBorder="0" applyAlignment="0" applyProtection="0"/>
    <xf numFmtId="0" fontId="2" fillId="37" borderId="0" applyNumberFormat="0" applyBorder="0" applyAlignment="0" applyProtection="0"/>
    <xf numFmtId="0" fontId="2" fillId="45" borderId="0" applyNumberFormat="0" applyBorder="0" applyAlignment="0" applyProtection="0"/>
    <xf numFmtId="0" fontId="2" fillId="52" borderId="0" applyNumberFormat="0" applyBorder="0" applyAlignment="0" applyProtection="0"/>
    <xf numFmtId="0" fontId="2" fillId="56" borderId="0" applyNumberFormat="0" applyBorder="0" applyAlignment="0" applyProtection="0"/>
    <xf numFmtId="0" fontId="2" fillId="0" borderId="0"/>
    <xf numFmtId="0" fontId="2" fillId="0" borderId="0"/>
    <xf numFmtId="0" fontId="2" fillId="0" borderId="0"/>
    <xf numFmtId="0" fontId="2" fillId="53" borderId="0" applyNumberFormat="0" applyBorder="0" applyAlignment="0" applyProtection="0"/>
    <xf numFmtId="0" fontId="2" fillId="53"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36" borderId="0" applyNumberFormat="0" applyBorder="0" applyAlignment="0" applyProtection="0"/>
    <xf numFmtId="0" fontId="2" fillId="36" borderId="0" applyNumberFormat="0" applyBorder="0" applyAlignment="0" applyProtection="0"/>
    <xf numFmtId="0" fontId="2" fillId="0" borderId="0"/>
    <xf numFmtId="0" fontId="2" fillId="48" borderId="0" applyNumberFormat="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40" borderId="0" applyNumberFormat="0" applyBorder="0" applyAlignment="0" applyProtection="0"/>
    <xf numFmtId="0" fontId="2" fillId="34" borderId="52" applyNumberFormat="0" applyFont="0" applyAlignment="0" applyProtection="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56"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6" borderId="0" applyNumberFormat="0" applyBorder="0" applyAlignment="0" applyProtection="0"/>
    <xf numFmtId="0" fontId="2" fillId="53" borderId="0" applyNumberFormat="0" applyBorder="0" applyAlignment="0" applyProtection="0"/>
    <xf numFmtId="0" fontId="2" fillId="49" borderId="0" applyNumberFormat="0" applyBorder="0" applyAlignment="0" applyProtection="0"/>
    <xf numFmtId="0" fontId="2" fillId="34" borderId="52" applyNumberFormat="0" applyFont="0" applyAlignment="0" applyProtection="0"/>
    <xf numFmtId="0" fontId="2" fillId="37" borderId="0" applyNumberFormat="0" applyBorder="0" applyAlignment="0" applyProtection="0"/>
    <xf numFmtId="0" fontId="2" fillId="44" borderId="0" applyNumberFormat="0" applyBorder="0" applyAlignment="0" applyProtection="0"/>
    <xf numFmtId="0" fontId="2" fillId="57" borderId="0" applyNumberFormat="0" applyBorder="0" applyAlignment="0" applyProtection="0"/>
    <xf numFmtId="0" fontId="2" fillId="45"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41"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0" borderId="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41"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45"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48" borderId="0" applyNumberFormat="0" applyBorder="0" applyAlignment="0" applyProtection="0"/>
    <xf numFmtId="0" fontId="2" fillId="0" borderId="0"/>
    <xf numFmtId="0" fontId="2" fillId="37" borderId="0" applyNumberFormat="0" applyBorder="0" applyAlignment="0" applyProtection="0"/>
    <xf numFmtId="0" fontId="2" fillId="0" borderId="0"/>
    <xf numFmtId="0" fontId="2" fillId="36" borderId="0" applyNumberFormat="0" applyBorder="0" applyAlignment="0" applyProtection="0"/>
    <xf numFmtId="9" fontId="2" fillId="0" borderId="0" applyFont="0" applyFill="0" applyBorder="0" applyAlignment="0" applyProtection="0"/>
    <xf numFmtId="0" fontId="2" fillId="41" borderId="0" applyNumberFormat="0" applyBorder="0" applyAlignment="0" applyProtection="0"/>
    <xf numFmtId="0" fontId="2" fillId="0" borderId="0"/>
    <xf numFmtId="0" fontId="2" fillId="41" borderId="0" applyNumberFormat="0" applyBorder="0" applyAlignment="0" applyProtection="0"/>
    <xf numFmtId="0" fontId="2" fillId="34" borderId="52" applyNumberFormat="0" applyFont="0" applyAlignment="0" applyProtection="0"/>
    <xf numFmtId="0" fontId="2" fillId="56" borderId="0" applyNumberFormat="0" applyBorder="0" applyAlignment="0" applyProtection="0"/>
    <xf numFmtId="0" fontId="2" fillId="49"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5"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7"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0" fontId="2" fillId="53"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34" borderId="52" applyNumberFormat="0" applyFont="0" applyAlignment="0" applyProtection="0"/>
    <xf numFmtId="0" fontId="2" fillId="0" borderId="0"/>
    <xf numFmtId="0" fontId="2" fillId="0" borderId="0"/>
    <xf numFmtId="0" fontId="2" fillId="0" borderId="0"/>
    <xf numFmtId="0" fontId="2" fillId="0" borderId="0"/>
    <xf numFmtId="0" fontId="2" fillId="40" borderId="0" applyNumberFormat="0" applyBorder="0" applyAlignment="0" applyProtection="0"/>
    <xf numFmtId="0" fontId="2" fillId="0" borderId="0"/>
    <xf numFmtId="0" fontId="2" fillId="0" borderId="0"/>
    <xf numFmtId="0" fontId="2" fillId="36" borderId="0" applyNumberFormat="0" applyBorder="0" applyAlignment="0" applyProtection="0"/>
    <xf numFmtId="0" fontId="2" fillId="40" borderId="0" applyNumberFormat="0" applyBorder="0" applyAlignment="0" applyProtection="0"/>
    <xf numFmtId="0" fontId="2" fillId="52" borderId="0" applyNumberFormat="0" applyBorder="0" applyAlignment="0" applyProtection="0"/>
    <xf numFmtId="9" fontId="2" fillId="0" borderId="0" applyFont="0" applyFill="0" applyBorder="0" applyAlignment="0" applyProtection="0"/>
    <xf numFmtId="0" fontId="2" fillId="53" borderId="0" applyNumberFormat="0" applyBorder="0" applyAlignment="0" applyProtection="0"/>
    <xf numFmtId="0" fontId="2" fillId="0" borderId="0"/>
    <xf numFmtId="0" fontId="2" fillId="34" borderId="52" applyNumberFormat="0" applyFont="0" applyAlignment="0" applyProtection="0"/>
    <xf numFmtId="0" fontId="2" fillId="49" borderId="0" applyNumberFormat="0" applyBorder="0" applyAlignment="0" applyProtection="0"/>
    <xf numFmtId="0" fontId="2" fillId="49" borderId="0" applyNumberFormat="0" applyBorder="0" applyAlignment="0" applyProtection="0"/>
    <xf numFmtId="0" fontId="2" fillId="44" borderId="0" applyNumberFormat="0" applyBorder="0" applyAlignment="0" applyProtection="0"/>
    <xf numFmtId="0" fontId="2" fillId="37" borderId="0" applyNumberFormat="0" applyBorder="0" applyAlignment="0" applyProtection="0"/>
    <xf numFmtId="0" fontId="2" fillId="57"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44"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48" borderId="0"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9" fontId="2" fillId="0" borderId="0" applyFont="0" applyFill="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8"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5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3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0" borderId="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45"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3"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4" borderId="52" applyNumberFormat="0" applyFont="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52"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0" borderId="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37"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48"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9" fontId="2" fillId="0" borderId="0" applyFont="0" applyFill="0" applyBorder="0" applyAlignment="0" applyProtection="0"/>
    <xf numFmtId="0" fontId="2" fillId="0" borderId="0"/>
    <xf numFmtId="0" fontId="2" fillId="45" borderId="0" applyNumberFormat="0" applyBorder="0" applyAlignment="0" applyProtection="0"/>
    <xf numFmtId="0" fontId="2" fillId="36" borderId="0" applyNumberFormat="0" applyBorder="0" applyAlignment="0" applyProtection="0"/>
    <xf numFmtId="43" fontId="2" fillId="0" borderId="0" applyFont="0" applyFill="0" applyBorder="0" applyAlignment="0" applyProtection="0"/>
    <xf numFmtId="0" fontId="2" fillId="52" borderId="0" applyNumberFormat="0" applyBorder="0" applyAlignment="0" applyProtection="0"/>
    <xf numFmtId="0" fontId="2" fillId="0" borderId="0"/>
    <xf numFmtId="0" fontId="2" fillId="45" borderId="0" applyNumberFormat="0" applyBorder="0" applyAlignment="0" applyProtection="0"/>
    <xf numFmtId="0" fontId="2" fillId="49"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57" borderId="0" applyNumberFormat="0" applyBorder="0" applyAlignment="0" applyProtection="0"/>
    <xf numFmtId="0" fontId="2" fillId="48" borderId="0" applyNumberFormat="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7" borderId="0" applyNumberFormat="0" applyBorder="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57" borderId="0" applyNumberFormat="0" applyBorder="0" applyAlignment="0" applyProtection="0"/>
    <xf numFmtId="0" fontId="2" fillId="34" borderId="52"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48" borderId="0" applyNumberFormat="0" applyBorder="0" applyAlignment="0" applyProtection="0"/>
    <xf numFmtId="0" fontId="2" fillId="37" borderId="0" applyNumberFormat="0" applyBorder="0" applyAlignment="0" applyProtection="0"/>
    <xf numFmtId="0" fontId="2" fillId="0" borderId="0"/>
    <xf numFmtId="0" fontId="2" fillId="0" borderId="0"/>
    <xf numFmtId="0" fontId="2" fillId="41" borderId="0" applyNumberFormat="0" applyBorder="0" applyAlignment="0" applyProtection="0"/>
    <xf numFmtId="0" fontId="2" fillId="44" borderId="0" applyNumberFormat="0" applyBorder="0" applyAlignment="0" applyProtection="0"/>
    <xf numFmtId="0" fontId="2" fillId="36"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40" borderId="0" applyNumberFormat="0" applyBorder="0" applyAlignment="0" applyProtection="0"/>
    <xf numFmtId="9" fontId="2" fillId="0" borderId="0" applyFont="0" applyFill="0" applyBorder="0" applyAlignment="0" applyProtection="0"/>
    <xf numFmtId="0" fontId="2" fillId="37" borderId="0" applyNumberFormat="0" applyBorder="0" applyAlignment="0" applyProtection="0"/>
    <xf numFmtId="0" fontId="2" fillId="0" borderId="0"/>
    <xf numFmtId="0" fontId="2" fillId="36"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0" borderId="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9" fontId="2" fillId="0" borderId="0" applyFont="0" applyFill="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44" borderId="0" applyNumberFormat="0" applyBorder="0" applyAlignment="0" applyProtection="0"/>
    <xf numFmtId="0" fontId="2" fillId="34" borderId="52"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45" borderId="0" applyNumberFormat="0" applyBorder="0" applyAlignment="0" applyProtection="0"/>
    <xf numFmtId="0" fontId="2" fillId="3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6" borderId="0" applyNumberFormat="0" applyBorder="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0" borderId="0"/>
    <xf numFmtId="0" fontId="2" fillId="34" borderId="52" applyNumberFormat="0" applyFont="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49" borderId="0" applyNumberFormat="0" applyBorder="0" applyAlignment="0" applyProtection="0"/>
    <xf numFmtId="0" fontId="2" fillId="44" borderId="0" applyNumberFormat="0" applyBorder="0" applyAlignment="0" applyProtection="0"/>
    <xf numFmtId="0" fontId="2" fillId="34" borderId="52" applyNumberFormat="0" applyFont="0" applyAlignment="0" applyProtection="0"/>
    <xf numFmtId="9" fontId="2" fillId="0" borderId="0" applyFont="0" applyFill="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0" borderId="0"/>
    <xf numFmtId="0" fontId="2" fillId="36" borderId="0" applyNumberFormat="0" applyBorder="0" applyAlignment="0" applyProtection="0"/>
    <xf numFmtId="0" fontId="2" fillId="48"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0" fontId="2" fillId="4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53" borderId="0" applyNumberFormat="0" applyBorder="0" applyAlignment="0" applyProtection="0"/>
    <xf numFmtId="9" fontId="2" fillId="0" borderId="0" applyFont="0" applyFill="0" applyBorder="0" applyAlignment="0" applyProtection="0"/>
    <xf numFmtId="0" fontId="2" fillId="45" borderId="0" applyNumberFormat="0" applyBorder="0" applyAlignment="0" applyProtection="0"/>
    <xf numFmtId="9" fontId="2" fillId="0" borderId="0" applyFont="0" applyFill="0" applyBorder="0" applyAlignment="0" applyProtection="0"/>
    <xf numFmtId="0" fontId="2" fillId="36" borderId="0" applyNumberFormat="0" applyBorder="0" applyAlignment="0" applyProtection="0"/>
    <xf numFmtId="0" fontId="2" fillId="56" borderId="0" applyNumberFormat="0" applyBorder="0" applyAlignment="0" applyProtection="0"/>
    <xf numFmtId="0" fontId="2" fillId="36" borderId="0" applyNumberFormat="0" applyBorder="0" applyAlignment="0" applyProtection="0"/>
    <xf numFmtId="0" fontId="2" fillId="45" borderId="0" applyNumberFormat="0" applyBorder="0" applyAlignment="0" applyProtection="0"/>
    <xf numFmtId="0" fontId="2" fillId="36" borderId="0" applyNumberFormat="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45" borderId="0" applyNumberFormat="0" applyBorder="0" applyAlignment="0" applyProtection="0"/>
    <xf numFmtId="0" fontId="2" fillId="34" borderId="52" applyNumberFormat="0" applyFont="0" applyAlignment="0" applyProtection="0"/>
    <xf numFmtId="44" fontId="2" fillId="0" borderId="0" applyFont="0" applyFill="0" applyBorder="0" applyAlignment="0" applyProtection="0"/>
    <xf numFmtId="0" fontId="2" fillId="0" borderId="0"/>
    <xf numFmtId="0" fontId="2" fillId="40" borderId="0" applyNumberFormat="0" applyBorder="0" applyAlignment="0" applyProtection="0"/>
    <xf numFmtId="0" fontId="2" fillId="0" borderId="0"/>
    <xf numFmtId="43" fontId="2" fillId="0" borderId="0" applyFont="0" applyFill="0" applyBorder="0" applyAlignment="0" applyProtection="0"/>
    <xf numFmtId="0" fontId="2" fillId="48" borderId="0" applyNumberFormat="0" applyBorder="0" applyAlignment="0" applyProtection="0"/>
    <xf numFmtId="0" fontId="2" fillId="0" borderId="0"/>
    <xf numFmtId="0" fontId="2" fillId="0" borderId="0"/>
    <xf numFmtId="0" fontId="2" fillId="49" borderId="0" applyNumberFormat="0" applyBorder="0" applyAlignment="0" applyProtection="0"/>
    <xf numFmtId="9" fontId="2" fillId="0" borderId="0" applyFont="0" applyFill="0" applyBorder="0" applyAlignment="0" applyProtection="0"/>
    <xf numFmtId="0" fontId="2" fillId="48"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4" borderId="0" applyNumberFormat="0" applyBorder="0" applyAlignment="0" applyProtection="0"/>
    <xf numFmtId="43" fontId="2" fillId="0" borderId="0" applyFont="0" applyFill="0" applyBorder="0" applyAlignment="0" applyProtection="0"/>
    <xf numFmtId="0" fontId="2" fillId="52" borderId="0" applyNumberFormat="0" applyBorder="0" applyAlignment="0" applyProtection="0"/>
    <xf numFmtId="43" fontId="2" fillId="0" borderId="0" applyFont="0" applyFill="0" applyBorder="0" applyAlignment="0" applyProtection="0"/>
    <xf numFmtId="0" fontId="2" fillId="49"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57" borderId="0" applyNumberFormat="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34" borderId="52" applyNumberFormat="0" applyFont="0" applyAlignment="0" applyProtection="0"/>
    <xf numFmtId="0" fontId="2" fillId="53" borderId="0" applyNumberFormat="0" applyBorder="0" applyAlignment="0" applyProtection="0"/>
    <xf numFmtId="43" fontId="2" fillId="0" borderId="0" applyFont="0" applyFill="0" applyBorder="0" applyAlignment="0" applyProtection="0"/>
    <xf numFmtId="0" fontId="2" fillId="48"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0" borderId="0"/>
    <xf numFmtId="0" fontId="2" fillId="41" borderId="0" applyNumberFormat="0" applyBorder="0" applyAlignment="0" applyProtection="0"/>
    <xf numFmtId="0" fontId="2" fillId="57" borderId="0" applyNumberFormat="0" applyBorder="0" applyAlignment="0" applyProtection="0"/>
    <xf numFmtId="0" fontId="2" fillId="41" borderId="0" applyNumberFormat="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0" fontId="2" fillId="0" borderId="0"/>
    <xf numFmtId="0" fontId="2" fillId="57" borderId="0" applyNumberFormat="0" applyBorder="0" applyAlignment="0" applyProtection="0"/>
    <xf numFmtId="0" fontId="2" fillId="0" borderId="0"/>
    <xf numFmtId="0" fontId="2" fillId="48" borderId="0" applyNumberFormat="0" applyBorder="0" applyAlignment="0" applyProtection="0"/>
    <xf numFmtId="0" fontId="2" fillId="0" borderId="0"/>
    <xf numFmtId="0" fontId="2" fillId="49" borderId="0" applyNumberFormat="0" applyBorder="0" applyAlignment="0" applyProtection="0"/>
    <xf numFmtId="0" fontId="2" fillId="0" borderId="0"/>
    <xf numFmtId="0" fontId="2" fillId="53" borderId="0" applyNumberFormat="0" applyBorder="0" applyAlignment="0" applyProtection="0"/>
    <xf numFmtId="0" fontId="2" fillId="0" borderId="0"/>
    <xf numFmtId="0" fontId="2" fillId="53" borderId="0" applyNumberFormat="0" applyBorder="0" applyAlignment="0" applyProtection="0"/>
    <xf numFmtId="0" fontId="2" fillId="41" borderId="0" applyNumberFormat="0" applyBorder="0" applyAlignment="0" applyProtection="0"/>
    <xf numFmtId="0" fontId="2" fillId="40" borderId="0" applyNumberFormat="0" applyBorder="0" applyAlignment="0" applyProtection="0"/>
    <xf numFmtId="9" fontId="2" fillId="0" borderId="0" applyFont="0" applyFill="0" applyBorder="0" applyAlignment="0" applyProtection="0"/>
    <xf numFmtId="0" fontId="2" fillId="0" borderId="0"/>
    <xf numFmtId="0" fontId="2" fillId="53" borderId="0" applyNumberFormat="0" applyBorder="0" applyAlignment="0" applyProtection="0"/>
    <xf numFmtId="0" fontId="2" fillId="36" borderId="0" applyNumberFormat="0" applyBorder="0" applyAlignment="0" applyProtection="0"/>
    <xf numFmtId="9" fontId="2" fillId="0" borderId="0" applyFont="0" applyFill="0" applyBorder="0" applyAlignment="0" applyProtection="0"/>
    <xf numFmtId="0" fontId="2" fillId="57" borderId="0" applyNumberFormat="0" applyBorder="0" applyAlignment="0" applyProtection="0"/>
    <xf numFmtId="44" fontId="2" fillId="0" borderId="0" applyFont="0" applyFill="0" applyBorder="0" applyAlignment="0" applyProtection="0"/>
    <xf numFmtId="0" fontId="2" fillId="56" borderId="0" applyNumberFormat="0" applyBorder="0" applyAlignment="0" applyProtection="0"/>
    <xf numFmtId="9" fontId="2" fillId="0" borderId="0" applyFont="0" applyFill="0" applyBorder="0" applyAlignment="0" applyProtection="0"/>
    <xf numFmtId="0" fontId="2" fillId="45" borderId="0" applyNumberFormat="0" applyBorder="0" applyAlignment="0" applyProtection="0"/>
    <xf numFmtId="0" fontId="2" fillId="57" borderId="0" applyNumberFormat="0" applyBorder="0" applyAlignment="0" applyProtection="0"/>
    <xf numFmtId="0" fontId="2" fillId="56" borderId="0" applyNumberFormat="0" applyBorder="0" applyAlignment="0" applyProtection="0"/>
    <xf numFmtId="0" fontId="2" fillId="34" borderId="52" applyNumberFormat="0" applyFont="0" applyAlignment="0" applyProtection="0"/>
    <xf numFmtId="0" fontId="2" fillId="0" borderId="0"/>
    <xf numFmtId="0" fontId="2" fillId="48" borderId="0" applyNumberFormat="0" applyBorder="0" applyAlignment="0" applyProtection="0"/>
    <xf numFmtId="0" fontId="2" fillId="0" borderId="0"/>
    <xf numFmtId="43" fontId="2" fillId="0" borderId="0" applyFont="0" applyFill="0" applyBorder="0" applyAlignment="0" applyProtection="0"/>
    <xf numFmtId="0" fontId="2" fillId="49" borderId="0" applyNumberFormat="0" applyBorder="0" applyAlignment="0" applyProtection="0"/>
    <xf numFmtId="0" fontId="2" fillId="44" borderId="0" applyNumberFormat="0" applyBorder="0" applyAlignment="0" applyProtection="0"/>
    <xf numFmtId="0" fontId="2" fillId="37" borderId="0" applyNumberFormat="0" applyBorder="0" applyAlignment="0" applyProtection="0"/>
    <xf numFmtId="0" fontId="2" fillId="36" borderId="0" applyNumberFormat="0" applyBorder="0" applyAlignment="0" applyProtection="0"/>
    <xf numFmtId="0" fontId="2" fillId="34" borderId="52" applyNumberFormat="0" applyFont="0" applyAlignment="0" applyProtection="0"/>
    <xf numFmtId="0" fontId="2" fillId="41" borderId="0" applyNumberFormat="0" applyBorder="0" applyAlignment="0" applyProtection="0"/>
    <xf numFmtId="0" fontId="2" fillId="0" borderId="0"/>
    <xf numFmtId="0" fontId="2" fillId="48" borderId="0" applyNumberFormat="0" applyBorder="0" applyAlignment="0" applyProtection="0"/>
    <xf numFmtId="0" fontId="2" fillId="44" borderId="0" applyNumberFormat="0" applyBorder="0" applyAlignment="0" applyProtection="0"/>
    <xf numFmtId="0" fontId="2" fillId="0" borderId="0"/>
    <xf numFmtId="0" fontId="2" fillId="37" borderId="0" applyNumberFormat="0" applyBorder="0" applyAlignment="0" applyProtection="0"/>
    <xf numFmtId="43" fontId="2" fillId="0" borderId="0" applyFont="0" applyFill="0" applyBorder="0" applyAlignment="0" applyProtection="0"/>
    <xf numFmtId="0" fontId="2" fillId="0" borderId="0"/>
    <xf numFmtId="0" fontId="2" fillId="57" borderId="0" applyNumberFormat="0" applyBorder="0" applyAlignment="0" applyProtection="0"/>
    <xf numFmtId="0" fontId="2" fillId="0" borderId="0"/>
    <xf numFmtId="0" fontId="2" fillId="0" borderId="0"/>
    <xf numFmtId="0" fontId="2" fillId="0" borderId="0"/>
    <xf numFmtId="0" fontId="2" fillId="56" borderId="0" applyNumberFormat="0" applyBorder="0" applyAlignment="0" applyProtection="0"/>
    <xf numFmtId="0" fontId="2" fillId="3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48" borderId="0" applyNumberFormat="0" applyBorder="0" applyAlignment="0" applyProtection="0"/>
    <xf numFmtId="0" fontId="2" fillId="34" borderId="52"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0" fontId="2" fillId="34" borderId="52"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34" borderId="52" applyNumberFormat="0" applyFont="0" applyAlignment="0" applyProtection="0"/>
    <xf numFmtId="0" fontId="2" fillId="34" borderId="52" applyNumberFormat="0" applyFont="0" applyAlignment="0" applyProtection="0"/>
    <xf numFmtId="0" fontId="2" fillId="49" borderId="0" applyNumberFormat="0" applyBorder="0" applyAlignment="0" applyProtection="0"/>
    <xf numFmtId="0" fontId="2" fillId="53" borderId="0" applyNumberFormat="0" applyBorder="0" applyAlignment="0" applyProtection="0"/>
    <xf numFmtId="0" fontId="2" fillId="49"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4" borderId="52" applyNumberFormat="0" applyFont="0" applyAlignment="0" applyProtection="0"/>
    <xf numFmtId="0" fontId="2" fillId="41" borderId="0" applyNumberFormat="0" applyBorder="0" applyAlignment="0" applyProtection="0"/>
    <xf numFmtId="0" fontId="2" fillId="34" borderId="52" applyNumberFormat="0" applyFont="0" applyAlignment="0" applyProtection="0"/>
    <xf numFmtId="43" fontId="2" fillId="0" borderId="0" applyFont="0" applyFill="0" applyBorder="0" applyAlignment="0" applyProtection="0"/>
    <xf numFmtId="44" fontId="2" fillId="0" borderId="0" applyFont="0" applyFill="0" applyBorder="0" applyAlignment="0" applyProtection="0"/>
    <xf numFmtId="0" fontId="2" fillId="52"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1" borderId="0" applyNumberFormat="0" applyBorder="0" applyAlignment="0" applyProtection="0"/>
    <xf numFmtId="43" fontId="2" fillId="0" borderId="0" applyFont="0" applyFill="0" applyBorder="0" applyAlignment="0" applyProtection="0"/>
    <xf numFmtId="0" fontId="2" fillId="0" borderId="0"/>
    <xf numFmtId="0" fontId="2" fillId="0" borderId="0"/>
    <xf numFmtId="0" fontId="2" fillId="41" borderId="0" applyNumberFormat="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40" borderId="0" applyNumberFormat="0" applyBorder="0" applyAlignment="0" applyProtection="0"/>
    <xf numFmtId="0" fontId="2" fillId="40" borderId="0" applyNumberFormat="0" applyBorder="0" applyAlignment="0" applyProtection="0"/>
    <xf numFmtId="0" fontId="2" fillId="48" borderId="0" applyNumberFormat="0" applyBorder="0" applyAlignment="0" applyProtection="0"/>
    <xf numFmtId="0" fontId="2" fillId="34" borderId="52" applyNumberFormat="0" applyFont="0" applyAlignment="0" applyProtection="0"/>
    <xf numFmtId="0" fontId="2" fillId="45" borderId="0" applyNumberFormat="0" applyBorder="0" applyAlignment="0" applyProtection="0"/>
    <xf numFmtId="43" fontId="2" fillId="0" borderId="0" applyFont="0" applyFill="0" applyBorder="0" applyAlignment="0" applyProtection="0"/>
    <xf numFmtId="0" fontId="2" fillId="0" borderId="0"/>
    <xf numFmtId="0" fontId="2" fillId="49" borderId="0" applyNumberFormat="0" applyBorder="0" applyAlignment="0" applyProtection="0"/>
    <xf numFmtId="0" fontId="2" fillId="40" borderId="0" applyNumberFormat="0" applyBorder="0" applyAlignment="0" applyProtection="0"/>
    <xf numFmtId="43" fontId="2" fillId="0" borderId="0" applyFont="0" applyFill="0" applyBorder="0" applyAlignment="0" applyProtection="0"/>
    <xf numFmtId="0" fontId="2" fillId="48" borderId="0" applyNumberFormat="0" applyBorder="0" applyAlignment="0" applyProtection="0"/>
    <xf numFmtId="43" fontId="2" fillId="0" borderId="0" applyFont="0" applyFill="0" applyBorder="0" applyAlignment="0" applyProtection="0"/>
    <xf numFmtId="0" fontId="2" fillId="0" borderId="0"/>
    <xf numFmtId="0" fontId="2" fillId="52" borderId="0" applyNumberFormat="0" applyBorder="0" applyAlignment="0" applyProtection="0"/>
    <xf numFmtId="0" fontId="2" fillId="40" borderId="0" applyNumberFormat="0" applyBorder="0" applyAlignment="0" applyProtection="0"/>
    <xf numFmtId="43" fontId="2" fillId="0" borderId="0" applyFont="0" applyFill="0" applyBorder="0" applyAlignment="0" applyProtection="0"/>
    <xf numFmtId="0" fontId="2" fillId="56" borderId="0" applyNumberFormat="0" applyBorder="0" applyAlignment="0" applyProtection="0"/>
    <xf numFmtId="43" fontId="2" fillId="0" borderId="0" applyFont="0" applyFill="0" applyBorder="0" applyAlignment="0" applyProtection="0"/>
    <xf numFmtId="0" fontId="2" fillId="44" borderId="0" applyNumberFormat="0" applyBorder="0" applyAlignment="0" applyProtection="0"/>
    <xf numFmtId="0" fontId="2" fillId="0" borderId="0"/>
    <xf numFmtId="0" fontId="2" fillId="0" borderId="0"/>
    <xf numFmtId="0" fontId="2" fillId="52" borderId="0" applyNumberFormat="0" applyBorder="0" applyAlignment="0" applyProtection="0"/>
    <xf numFmtId="9" fontId="2" fillId="0" borderId="0" applyFont="0" applyFill="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57" borderId="0" applyNumberFormat="0" applyBorder="0" applyAlignment="0" applyProtection="0"/>
    <xf numFmtId="9" fontId="2" fillId="0" borderId="0" applyFont="0" applyFill="0" applyBorder="0" applyAlignment="0" applyProtection="0"/>
    <xf numFmtId="0" fontId="2" fillId="0" borderId="0"/>
    <xf numFmtId="0" fontId="2" fillId="49" borderId="0" applyNumberFormat="0" applyBorder="0" applyAlignment="0" applyProtection="0"/>
    <xf numFmtId="0" fontId="2" fillId="34" borderId="52" applyNumberFormat="0" applyFont="0" applyAlignment="0" applyProtection="0"/>
    <xf numFmtId="0" fontId="2" fillId="44" borderId="0" applyNumberFormat="0" applyBorder="0" applyAlignment="0" applyProtection="0"/>
    <xf numFmtId="0" fontId="2" fillId="52" borderId="0" applyNumberFormat="0" applyBorder="0" applyAlignment="0" applyProtection="0"/>
    <xf numFmtId="0" fontId="2" fillId="0" borderId="0"/>
    <xf numFmtId="0" fontId="2" fillId="44" borderId="0" applyNumberFormat="0" applyBorder="0" applyAlignment="0" applyProtection="0"/>
    <xf numFmtId="0" fontId="2" fillId="36" borderId="0" applyNumberFormat="0" applyBorder="0" applyAlignment="0" applyProtection="0"/>
    <xf numFmtId="43" fontId="2" fillId="0" borderId="0" applyFont="0" applyFill="0" applyBorder="0" applyAlignment="0" applyProtection="0"/>
    <xf numFmtId="0" fontId="2" fillId="40"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56" borderId="0" applyNumberFormat="0" applyBorder="0" applyAlignment="0" applyProtection="0"/>
    <xf numFmtId="0" fontId="2" fillId="53" borderId="0" applyNumberFormat="0" applyBorder="0" applyAlignment="0" applyProtection="0"/>
    <xf numFmtId="0" fontId="2" fillId="45"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0" borderId="0"/>
    <xf numFmtId="0" fontId="2" fillId="44" borderId="0" applyNumberFormat="0" applyBorder="0" applyAlignment="0" applyProtection="0"/>
    <xf numFmtId="0" fontId="2" fillId="57" borderId="0" applyNumberFormat="0" applyBorder="0" applyAlignment="0" applyProtection="0"/>
    <xf numFmtId="0" fontId="2" fillId="0" borderId="0"/>
    <xf numFmtId="0" fontId="2" fillId="52" borderId="0" applyNumberFormat="0" applyBorder="0" applyAlignment="0" applyProtection="0"/>
    <xf numFmtId="0" fontId="2" fillId="0" borderId="0"/>
    <xf numFmtId="0" fontId="2" fillId="57" borderId="0" applyNumberFormat="0" applyBorder="0" applyAlignment="0" applyProtection="0"/>
    <xf numFmtId="43" fontId="2" fillId="0" borderId="0" applyFont="0" applyFill="0" applyBorder="0" applyAlignment="0" applyProtection="0"/>
    <xf numFmtId="0" fontId="2" fillId="56" borderId="0" applyNumberFormat="0" applyBorder="0" applyAlignment="0" applyProtection="0"/>
    <xf numFmtId="0" fontId="2" fillId="40" borderId="0" applyNumberFormat="0" applyBorder="0" applyAlignment="0" applyProtection="0"/>
    <xf numFmtId="9" fontId="2" fillId="0" borderId="0" applyFont="0" applyFill="0" applyBorder="0" applyAlignment="0" applyProtection="0"/>
    <xf numFmtId="0" fontId="2" fillId="49"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48" borderId="0" applyNumberFormat="0" applyBorder="0" applyAlignment="0" applyProtection="0"/>
    <xf numFmtId="0" fontId="2" fillId="0" borderId="0"/>
    <xf numFmtId="0" fontId="2" fillId="0" borderId="0"/>
    <xf numFmtId="0" fontId="2" fillId="0" borderId="0"/>
    <xf numFmtId="0" fontId="2" fillId="0" borderId="0"/>
    <xf numFmtId="0" fontId="2" fillId="40" borderId="0" applyNumberFormat="0" applyBorder="0" applyAlignment="0" applyProtection="0"/>
    <xf numFmtId="0" fontId="2" fillId="44" borderId="0" applyNumberFormat="0" applyBorder="0" applyAlignment="0" applyProtection="0"/>
    <xf numFmtId="0" fontId="2" fillId="0" borderId="0"/>
    <xf numFmtId="0" fontId="2" fillId="48" borderId="0" applyNumberFormat="0" applyBorder="0" applyAlignment="0" applyProtection="0"/>
    <xf numFmtId="0" fontId="2" fillId="37" borderId="0" applyNumberFormat="0" applyBorder="0" applyAlignment="0" applyProtection="0"/>
    <xf numFmtId="0" fontId="2" fillId="0" borderId="0"/>
    <xf numFmtId="0" fontId="2" fillId="37" borderId="0" applyNumberFormat="0" applyBorder="0" applyAlignment="0" applyProtection="0"/>
    <xf numFmtId="43" fontId="2" fillId="0" borderId="0" applyFont="0" applyFill="0" applyBorder="0" applyAlignment="0" applyProtection="0"/>
    <xf numFmtId="0" fontId="2" fillId="44" borderId="0" applyNumberFormat="0" applyBorder="0" applyAlignment="0" applyProtection="0"/>
    <xf numFmtId="0" fontId="2" fillId="0" borderId="0"/>
    <xf numFmtId="0" fontId="2" fillId="34" borderId="52" applyNumberFormat="0" applyFont="0" applyAlignment="0" applyProtection="0"/>
    <xf numFmtId="0" fontId="2" fillId="0" borderId="0"/>
    <xf numFmtId="43" fontId="2" fillId="0" borderId="0" applyFont="0" applyFill="0" applyBorder="0" applyAlignment="0" applyProtection="0"/>
    <xf numFmtId="0" fontId="2" fillId="0" borderId="0"/>
    <xf numFmtId="0" fontId="2" fillId="44" borderId="0" applyNumberFormat="0" applyBorder="0" applyAlignment="0" applyProtection="0"/>
    <xf numFmtId="0" fontId="2" fillId="45" borderId="0" applyNumberFormat="0" applyBorder="0" applyAlignment="0" applyProtection="0"/>
    <xf numFmtId="0" fontId="2" fillId="36" borderId="0" applyNumberFormat="0" applyBorder="0" applyAlignment="0" applyProtection="0"/>
    <xf numFmtId="0" fontId="2" fillId="0" borderId="0"/>
    <xf numFmtId="43" fontId="2" fillId="0" borderId="0" applyFont="0" applyFill="0" applyBorder="0" applyAlignment="0" applyProtection="0"/>
    <xf numFmtId="0" fontId="2" fillId="5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48" borderId="0" applyNumberFormat="0" applyBorder="0" applyAlignment="0" applyProtection="0"/>
    <xf numFmtId="9" fontId="2" fillId="0" borderId="0" applyFont="0" applyFill="0" applyBorder="0" applyAlignment="0" applyProtection="0"/>
    <xf numFmtId="0" fontId="2" fillId="56" borderId="0" applyNumberFormat="0" applyBorder="0" applyAlignment="0" applyProtection="0"/>
    <xf numFmtId="0" fontId="2" fillId="34" borderId="52" applyNumberFormat="0" applyFont="0" applyAlignment="0" applyProtection="0"/>
    <xf numFmtId="0" fontId="2" fillId="37" borderId="0" applyNumberFormat="0" applyBorder="0" applyAlignment="0" applyProtection="0"/>
    <xf numFmtId="0" fontId="2" fillId="57" borderId="0" applyNumberFormat="0" applyBorder="0" applyAlignment="0" applyProtection="0"/>
    <xf numFmtId="0" fontId="2" fillId="41" borderId="0" applyNumberFormat="0" applyBorder="0" applyAlignment="0" applyProtection="0"/>
    <xf numFmtId="0" fontId="2" fillId="37" borderId="0" applyNumberFormat="0" applyBorder="0" applyAlignment="0" applyProtection="0"/>
    <xf numFmtId="43" fontId="2" fillId="0" borderId="0" applyFont="0" applyFill="0" applyBorder="0" applyAlignment="0" applyProtection="0"/>
    <xf numFmtId="0" fontId="2" fillId="52" borderId="0" applyNumberFormat="0" applyBorder="0" applyAlignment="0" applyProtection="0"/>
    <xf numFmtId="0" fontId="2" fillId="0" borderId="0"/>
    <xf numFmtId="0" fontId="2" fillId="0" borderId="0"/>
    <xf numFmtId="0" fontId="2" fillId="52" borderId="0" applyNumberFormat="0" applyBorder="0" applyAlignment="0" applyProtection="0"/>
    <xf numFmtId="0" fontId="2" fillId="53" borderId="0" applyNumberFormat="0" applyBorder="0" applyAlignment="0" applyProtection="0"/>
    <xf numFmtId="0" fontId="2" fillId="0" borderId="0"/>
    <xf numFmtId="0" fontId="2" fillId="44" borderId="0" applyNumberFormat="0" applyBorder="0" applyAlignment="0" applyProtection="0"/>
    <xf numFmtId="0" fontId="2" fillId="37" borderId="0" applyNumberFormat="0" applyBorder="0" applyAlignment="0" applyProtection="0"/>
    <xf numFmtId="0" fontId="2" fillId="56" borderId="0" applyNumberFormat="0" applyBorder="0" applyAlignment="0" applyProtection="0"/>
    <xf numFmtId="0" fontId="2" fillId="52" borderId="0" applyNumberFormat="0" applyBorder="0" applyAlignment="0" applyProtection="0"/>
    <xf numFmtId="0" fontId="2" fillId="0" borderId="0"/>
    <xf numFmtId="0" fontId="2" fillId="40" borderId="0" applyNumberFormat="0" applyBorder="0" applyAlignment="0" applyProtection="0"/>
    <xf numFmtId="0" fontId="2" fillId="0" borderId="0"/>
    <xf numFmtId="43" fontId="2" fillId="0" borderId="0" applyFont="0" applyFill="0" applyBorder="0" applyAlignment="0" applyProtection="0"/>
    <xf numFmtId="0" fontId="2" fillId="53"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45" borderId="0" applyNumberFormat="0" applyBorder="0" applyAlignment="0" applyProtection="0"/>
    <xf numFmtId="44" fontId="2" fillId="0" borderId="0" applyFont="0" applyFill="0" applyBorder="0" applyAlignment="0" applyProtection="0"/>
    <xf numFmtId="0" fontId="2" fillId="37" borderId="0" applyNumberFormat="0" applyBorder="0" applyAlignment="0" applyProtection="0"/>
    <xf numFmtId="0" fontId="2" fillId="0" borderId="0"/>
    <xf numFmtId="0" fontId="2" fillId="48" borderId="0" applyNumberFormat="0" applyBorder="0" applyAlignment="0" applyProtection="0"/>
    <xf numFmtId="0" fontId="2" fillId="53" borderId="0" applyNumberFormat="0" applyBorder="0" applyAlignment="0" applyProtection="0"/>
    <xf numFmtId="0" fontId="2" fillId="44" borderId="0" applyNumberFormat="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44" borderId="0" applyNumberFormat="0" applyBorder="0" applyAlignment="0" applyProtection="0"/>
    <xf numFmtId="0" fontId="2" fillId="5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44" borderId="0" applyNumberFormat="0" applyBorder="0" applyAlignment="0" applyProtection="0"/>
    <xf numFmtId="0" fontId="2" fillId="0" borderId="0"/>
    <xf numFmtId="0" fontId="2" fillId="40"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7"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49" borderId="0" applyNumberFormat="0" applyBorder="0" applyAlignment="0" applyProtection="0"/>
    <xf numFmtId="0" fontId="2" fillId="0" borderId="0"/>
    <xf numFmtId="0" fontId="2" fillId="36" borderId="0" applyNumberFormat="0" applyBorder="0" applyAlignment="0" applyProtection="0"/>
    <xf numFmtId="0" fontId="2" fillId="48" borderId="0" applyNumberFormat="0" applyBorder="0" applyAlignment="0" applyProtection="0"/>
    <xf numFmtId="0" fontId="2" fillId="0" borderId="0"/>
    <xf numFmtId="0" fontId="2" fillId="34" borderId="52" applyNumberFormat="0" applyFont="0" applyAlignment="0" applyProtection="0"/>
    <xf numFmtId="0" fontId="2" fillId="45" borderId="0" applyNumberFormat="0" applyBorder="0" applyAlignment="0" applyProtection="0"/>
    <xf numFmtId="0" fontId="2" fillId="57" borderId="0" applyNumberFormat="0" applyBorder="0" applyAlignment="0" applyProtection="0"/>
    <xf numFmtId="0" fontId="2" fillId="41" borderId="0" applyNumberFormat="0" applyBorder="0" applyAlignment="0" applyProtection="0"/>
    <xf numFmtId="0" fontId="2" fillId="53" borderId="0" applyNumberFormat="0" applyBorder="0" applyAlignment="0" applyProtection="0"/>
    <xf numFmtId="0" fontId="2" fillId="0" borderId="0"/>
    <xf numFmtId="0" fontId="2" fillId="56" borderId="0" applyNumberFormat="0" applyBorder="0" applyAlignment="0" applyProtection="0"/>
    <xf numFmtId="0" fontId="2" fillId="41" borderId="0" applyNumberFormat="0" applyBorder="0" applyAlignment="0" applyProtection="0"/>
    <xf numFmtId="0" fontId="2" fillId="0" borderId="0"/>
    <xf numFmtId="0" fontId="2" fillId="0" borderId="0"/>
    <xf numFmtId="0" fontId="2" fillId="0" borderId="0"/>
    <xf numFmtId="0" fontId="2" fillId="52" borderId="0" applyNumberFormat="0" applyBorder="0" applyAlignment="0" applyProtection="0"/>
    <xf numFmtId="0" fontId="2" fillId="52" borderId="0" applyNumberFormat="0" applyBorder="0" applyAlignment="0" applyProtection="0"/>
    <xf numFmtId="0" fontId="2" fillId="0" borderId="0"/>
    <xf numFmtId="0" fontId="2" fillId="56" borderId="0" applyNumberFormat="0" applyBorder="0" applyAlignment="0" applyProtection="0"/>
    <xf numFmtId="0" fontId="2" fillId="0" borderId="0"/>
    <xf numFmtId="0" fontId="2" fillId="45" borderId="0" applyNumberFormat="0" applyBorder="0" applyAlignment="0" applyProtection="0"/>
    <xf numFmtId="0" fontId="2" fillId="0" borderId="0"/>
    <xf numFmtId="0" fontId="2" fillId="44" borderId="0" applyNumberFormat="0" applyBorder="0" applyAlignment="0" applyProtection="0"/>
    <xf numFmtId="0" fontId="2" fillId="53"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41" borderId="0" applyNumberFormat="0" applyBorder="0" applyAlignment="0" applyProtection="0"/>
    <xf numFmtId="0" fontId="2" fillId="56" borderId="0" applyNumberFormat="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9"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0" borderId="0"/>
    <xf numFmtId="0" fontId="2" fillId="57"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43" fontId="2" fillId="0" borderId="0" applyFont="0" applyFill="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56" borderId="0" applyNumberFormat="0" applyBorder="0" applyAlignment="0" applyProtection="0"/>
    <xf numFmtId="0" fontId="2" fillId="48" borderId="0" applyNumberFormat="0" applyBorder="0" applyAlignment="0" applyProtection="0"/>
    <xf numFmtId="0" fontId="2" fillId="57"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0" borderId="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49"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44"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40" borderId="0"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34" borderId="52" applyNumberFormat="0" applyFont="0" applyAlignment="0" applyProtection="0"/>
    <xf numFmtId="0" fontId="2" fillId="41" borderId="0" applyNumberFormat="0" applyBorder="0" applyAlignment="0" applyProtection="0"/>
    <xf numFmtId="0" fontId="2" fillId="41"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56"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48" borderId="0" applyNumberFormat="0" applyBorder="0" applyAlignment="0" applyProtection="0"/>
    <xf numFmtId="0" fontId="2" fillId="36" borderId="0" applyNumberFormat="0" applyBorder="0" applyAlignment="0" applyProtection="0"/>
    <xf numFmtId="0" fontId="2" fillId="52" borderId="0" applyNumberFormat="0" applyBorder="0" applyAlignment="0" applyProtection="0"/>
    <xf numFmtId="43" fontId="2" fillId="0" borderId="0" applyFont="0" applyFill="0" applyBorder="0" applyAlignment="0" applyProtection="0"/>
    <xf numFmtId="0" fontId="2" fillId="41" borderId="0" applyNumberFormat="0" applyBorder="0" applyAlignment="0" applyProtection="0"/>
    <xf numFmtId="0" fontId="2" fillId="0" borderId="0"/>
    <xf numFmtId="0" fontId="2" fillId="0" borderId="0"/>
    <xf numFmtId="0" fontId="2" fillId="0" borderId="0"/>
    <xf numFmtId="0" fontId="2" fillId="0" borderId="0"/>
    <xf numFmtId="0" fontId="2" fillId="44" borderId="0" applyNumberFormat="0" applyBorder="0" applyAlignment="0" applyProtection="0"/>
    <xf numFmtId="0" fontId="2" fillId="34" borderId="52" applyNumberFormat="0" applyFont="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49"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53"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9" fontId="2" fillId="0" borderId="0" applyFont="0" applyFill="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57"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3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9" fontId="2" fillId="0" borderId="0" applyFont="0" applyFill="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44"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0" borderId="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4"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0" borderId="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40" borderId="0" applyNumberFormat="0" applyBorder="0" applyAlignment="0" applyProtection="0"/>
    <xf numFmtId="0" fontId="2" fillId="0" borderId="0"/>
    <xf numFmtId="0" fontId="2" fillId="36" borderId="0" applyNumberFormat="0" applyBorder="0" applyAlignment="0" applyProtection="0"/>
    <xf numFmtId="43" fontId="2" fillId="0" borderId="0" applyFont="0" applyFill="0" applyBorder="0" applyAlignment="0" applyProtection="0"/>
    <xf numFmtId="0" fontId="2" fillId="41" borderId="0" applyNumberFormat="0" applyBorder="0" applyAlignment="0" applyProtection="0"/>
    <xf numFmtId="0" fontId="2" fillId="36" borderId="0" applyNumberFormat="0" applyBorder="0" applyAlignment="0" applyProtection="0"/>
    <xf numFmtId="0" fontId="2" fillId="49"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34" borderId="52" applyNumberFormat="0" applyFont="0" applyAlignment="0" applyProtection="0"/>
    <xf numFmtId="0" fontId="2" fillId="0" borderId="0"/>
    <xf numFmtId="0" fontId="2" fillId="56" borderId="0" applyNumberFormat="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9" borderId="0" applyNumberFormat="0" applyBorder="0" applyAlignment="0" applyProtection="0"/>
    <xf numFmtId="0" fontId="2" fillId="4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0" borderId="0"/>
    <xf numFmtId="0" fontId="2" fillId="34" borderId="52" applyNumberFormat="0" applyFont="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36" borderId="0" applyNumberFormat="0" applyBorder="0" applyAlignment="0" applyProtection="0"/>
    <xf numFmtId="0" fontId="2" fillId="0" borderId="0"/>
    <xf numFmtId="0" fontId="2" fillId="0" borderId="0"/>
    <xf numFmtId="0" fontId="2" fillId="0" borderId="0"/>
    <xf numFmtId="0" fontId="2" fillId="52" borderId="0" applyNumberFormat="0" applyBorder="0" applyAlignment="0" applyProtection="0"/>
    <xf numFmtId="0" fontId="2" fillId="0" borderId="0"/>
    <xf numFmtId="0" fontId="2" fillId="52"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0" borderId="0"/>
    <xf numFmtId="0" fontId="2" fillId="0" borderId="0"/>
    <xf numFmtId="0" fontId="2" fillId="0" borderId="0"/>
    <xf numFmtId="0" fontId="2" fillId="0" borderId="0"/>
    <xf numFmtId="0" fontId="2" fillId="41"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9" fontId="2" fillId="0" borderId="0" applyFont="0" applyFill="0" applyBorder="0" applyAlignment="0" applyProtection="0"/>
    <xf numFmtId="0" fontId="2" fillId="57" borderId="0" applyNumberFormat="0" applyBorder="0" applyAlignment="0" applyProtection="0"/>
    <xf numFmtId="0" fontId="2" fillId="0" borderId="0"/>
    <xf numFmtId="0" fontId="2" fillId="3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9" fontId="2" fillId="0" borderId="0" applyFont="0" applyFill="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5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4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6" borderId="0" applyNumberFormat="0" applyBorder="0" applyAlignment="0" applyProtection="0"/>
    <xf numFmtId="0" fontId="2" fillId="34" borderId="52" applyNumberFormat="0" applyFont="0" applyAlignment="0" applyProtection="0"/>
    <xf numFmtId="0" fontId="2" fillId="40" borderId="0" applyNumberFormat="0" applyBorder="0" applyAlignment="0" applyProtection="0"/>
    <xf numFmtId="0" fontId="2" fillId="34" borderId="52"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56" borderId="0" applyNumberFormat="0" applyBorder="0" applyAlignment="0" applyProtection="0"/>
    <xf numFmtId="0" fontId="2" fillId="0" borderId="0"/>
    <xf numFmtId="0" fontId="2" fillId="52" borderId="0" applyNumberFormat="0" applyBorder="0" applyAlignment="0" applyProtection="0"/>
    <xf numFmtId="0" fontId="2" fillId="0" borderId="0"/>
    <xf numFmtId="0" fontId="2" fillId="57" borderId="0" applyNumberFormat="0" applyBorder="0" applyAlignment="0" applyProtection="0"/>
    <xf numFmtId="0" fontId="2" fillId="53" borderId="0" applyNumberFormat="0" applyBorder="0" applyAlignment="0" applyProtection="0"/>
    <xf numFmtId="0" fontId="2" fillId="0" borderId="0"/>
    <xf numFmtId="0" fontId="2" fillId="53" borderId="0" applyNumberFormat="0" applyBorder="0" applyAlignment="0" applyProtection="0"/>
    <xf numFmtId="0" fontId="2" fillId="41"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3" borderId="0" applyNumberFormat="0" applyBorder="0" applyAlignment="0" applyProtection="0"/>
    <xf numFmtId="0" fontId="2" fillId="0" borderId="0"/>
    <xf numFmtId="9" fontId="2" fillId="0" borderId="0" applyFont="0" applyFill="0" applyBorder="0" applyAlignment="0" applyProtection="0"/>
    <xf numFmtId="0" fontId="2" fillId="34" borderId="52" applyNumberFormat="0" applyFont="0" applyAlignment="0" applyProtection="0"/>
    <xf numFmtId="0" fontId="2" fillId="40" borderId="0" applyNumberFormat="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0" fontId="2" fillId="56" borderId="0" applyNumberFormat="0" applyBorder="0" applyAlignment="0" applyProtection="0"/>
    <xf numFmtId="0" fontId="2" fillId="34" borderId="52" applyNumberFormat="0" applyFont="0" applyAlignment="0" applyProtection="0"/>
    <xf numFmtId="43" fontId="2" fillId="0" borderId="0" applyFont="0" applyFill="0" applyBorder="0" applyAlignment="0" applyProtection="0"/>
    <xf numFmtId="0" fontId="2" fillId="52"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1" borderId="0" applyNumberFormat="0" applyBorder="0" applyAlignment="0" applyProtection="0"/>
    <xf numFmtId="0" fontId="2" fillId="36" borderId="0" applyNumberFormat="0" applyBorder="0" applyAlignment="0" applyProtection="0"/>
    <xf numFmtId="0" fontId="2" fillId="0" borderId="0"/>
    <xf numFmtId="0" fontId="2" fillId="57"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56"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57" borderId="0" applyNumberFormat="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8" borderId="0" applyNumberFormat="0" applyBorder="0" applyAlignment="0" applyProtection="0"/>
    <xf numFmtId="0" fontId="2" fillId="36" borderId="0" applyNumberFormat="0" applyBorder="0" applyAlignment="0" applyProtection="0"/>
    <xf numFmtId="9" fontId="2" fillId="0" borderId="0" applyFont="0" applyFill="0" applyBorder="0" applyAlignment="0" applyProtection="0"/>
    <xf numFmtId="0" fontId="2" fillId="0" borderId="0"/>
    <xf numFmtId="0" fontId="2" fillId="49" borderId="0" applyNumberFormat="0" applyBorder="0" applyAlignment="0" applyProtection="0"/>
    <xf numFmtId="0" fontId="2" fillId="0" borderId="0"/>
    <xf numFmtId="0" fontId="2" fillId="53" borderId="0" applyNumberFormat="0" applyBorder="0" applyAlignment="0" applyProtection="0"/>
    <xf numFmtId="0" fontId="2" fillId="56" borderId="0" applyNumberFormat="0" applyBorder="0" applyAlignment="0" applyProtection="0"/>
    <xf numFmtId="0" fontId="2" fillId="41" borderId="0" applyNumberFormat="0" applyBorder="0" applyAlignment="0" applyProtection="0"/>
    <xf numFmtId="0" fontId="2" fillId="37"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0" borderId="0"/>
    <xf numFmtId="0" fontId="2" fillId="37"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2" fillId="37" borderId="0" applyNumberFormat="0" applyBorder="0" applyAlignment="0" applyProtection="0"/>
    <xf numFmtId="0" fontId="2" fillId="45"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44" fontId="2" fillId="0" borderId="0" applyFont="0" applyFill="0" applyBorder="0" applyAlignment="0" applyProtection="0"/>
    <xf numFmtId="0" fontId="2" fillId="0" borderId="0"/>
    <xf numFmtId="0" fontId="2" fillId="52" borderId="0" applyNumberFormat="0" applyBorder="0" applyAlignment="0" applyProtection="0"/>
    <xf numFmtId="0" fontId="2" fillId="48" borderId="0" applyNumberFormat="0" applyBorder="0" applyAlignment="0" applyProtection="0"/>
    <xf numFmtId="0" fontId="2" fillId="36" borderId="0" applyNumberFormat="0" applyBorder="0" applyAlignment="0" applyProtection="0"/>
    <xf numFmtId="0" fontId="2" fillId="56" borderId="0" applyNumberFormat="0" applyBorder="0" applyAlignment="0" applyProtection="0"/>
    <xf numFmtId="0" fontId="2" fillId="37" borderId="0" applyNumberFormat="0" applyBorder="0" applyAlignment="0" applyProtection="0"/>
    <xf numFmtId="0" fontId="2" fillId="52" borderId="0" applyNumberFormat="0" applyBorder="0" applyAlignment="0" applyProtection="0"/>
    <xf numFmtId="0" fontId="2" fillId="37" borderId="0" applyNumberFormat="0" applyBorder="0" applyAlignment="0" applyProtection="0"/>
    <xf numFmtId="0" fontId="2" fillId="52" borderId="0" applyNumberFormat="0" applyBorder="0" applyAlignment="0" applyProtection="0"/>
    <xf numFmtId="0" fontId="2" fillId="0" borderId="0"/>
    <xf numFmtId="43" fontId="2" fillId="0" borderId="0" applyFont="0" applyFill="0" applyBorder="0" applyAlignment="0" applyProtection="0"/>
    <xf numFmtId="0" fontId="2" fillId="53" borderId="0" applyNumberFormat="0" applyBorder="0" applyAlignment="0" applyProtection="0"/>
    <xf numFmtId="0" fontId="2" fillId="40" borderId="0" applyNumberFormat="0" applyBorder="0" applyAlignment="0" applyProtection="0"/>
    <xf numFmtId="0" fontId="2" fillId="0" borderId="0"/>
    <xf numFmtId="0" fontId="2" fillId="57" borderId="0" applyNumberFormat="0" applyBorder="0" applyAlignment="0" applyProtection="0"/>
    <xf numFmtId="0" fontId="2" fillId="34" borderId="52" applyNumberFormat="0" applyFont="0" applyAlignment="0" applyProtection="0"/>
    <xf numFmtId="0" fontId="2" fillId="0" borderId="0"/>
    <xf numFmtId="0" fontId="2" fillId="34" borderId="52" applyNumberFormat="0" applyFont="0" applyAlignment="0" applyProtection="0"/>
    <xf numFmtId="0" fontId="2" fillId="5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0" borderId="0"/>
    <xf numFmtId="0" fontId="2" fillId="40" borderId="0" applyNumberFormat="0" applyBorder="0" applyAlignment="0" applyProtection="0"/>
    <xf numFmtId="0" fontId="2" fillId="52" borderId="0" applyNumberFormat="0" applyBorder="0" applyAlignment="0" applyProtection="0"/>
    <xf numFmtId="43" fontId="2" fillId="0" borderId="0" applyFont="0" applyFill="0" applyBorder="0" applyAlignment="0" applyProtection="0"/>
    <xf numFmtId="0" fontId="2" fillId="53" borderId="0" applyNumberFormat="0" applyBorder="0" applyAlignment="0" applyProtection="0"/>
    <xf numFmtId="0" fontId="2" fillId="57" borderId="0" applyNumberFormat="0" applyBorder="0" applyAlignment="0" applyProtection="0"/>
    <xf numFmtId="0" fontId="2" fillId="41" borderId="0" applyNumberFormat="0" applyBorder="0" applyAlignment="0" applyProtection="0"/>
    <xf numFmtId="0" fontId="2" fillId="40" borderId="0" applyNumberFormat="0" applyBorder="0" applyAlignment="0" applyProtection="0"/>
    <xf numFmtId="0" fontId="2" fillId="56" borderId="0" applyNumberFormat="0" applyBorder="0" applyAlignment="0" applyProtection="0"/>
    <xf numFmtId="0" fontId="2" fillId="45" borderId="0" applyNumberFormat="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52" borderId="0" applyNumberFormat="0" applyBorder="0" applyAlignment="0" applyProtection="0"/>
    <xf numFmtId="0" fontId="2" fillId="3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52" borderId="0" applyNumberFormat="0" applyBorder="0" applyAlignment="0" applyProtection="0"/>
    <xf numFmtId="0" fontId="2" fillId="49" borderId="0" applyNumberFormat="0" applyBorder="0" applyAlignment="0" applyProtection="0"/>
    <xf numFmtId="0" fontId="2" fillId="0" borderId="0"/>
    <xf numFmtId="0" fontId="2" fillId="37" borderId="0" applyNumberFormat="0" applyBorder="0" applyAlignment="0" applyProtection="0"/>
    <xf numFmtId="0" fontId="2" fillId="41" borderId="0" applyNumberFormat="0" applyBorder="0" applyAlignment="0" applyProtection="0"/>
    <xf numFmtId="0" fontId="2" fillId="0" borderId="0"/>
    <xf numFmtId="43" fontId="2" fillId="0" borderId="0" applyFont="0" applyFill="0" applyBorder="0" applyAlignment="0" applyProtection="0"/>
    <xf numFmtId="0" fontId="2" fillId="41" borderId="0" applyNumberFormat="0" applyBorder="0" applyAlignment="0" applyProtection="0"/>
    <xf numFmtId="0" fontId="2" fillId="0" borderId="0"/>
    <xf numFmtId="0" fontId="2" fillId="56" borderId="0" applyNumberFormat="0" applyBorder="0" applyAlignment="0" applyProtection="0"/>
    <xf numFmtId="0" fontId="2" fillId="0" borderId="0"/>
    <xf numFmtId="0" fontId="2" fillId="37" borderId="0" applyNumberFormat="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34" borderId="52" applyNumberFormat="0" applyFont="0" applyAlignment="0" applyProtection="0"/>
    <xf numFmtId="0" fontId="2" fillId="40" borderId="0" applyNumberFormat="0" applyBorder="0" applyAlignment="0" applyProtection="0"/>
    <xf numFmtId="0" fontId="2" fillId="36" borderId="0" applyNumberFormat="0" applyBorder="0" applyAlignment="0" applyProtection="0"/>
    <xf numFmtId="0" fontId="2" fillId="56" borderId="0" applyNumberFormat="0" applyBorder="0" applyAlignment="0" applyProtection="0"/>
    <xf numFmtId="0" fontId="2" fillId="40"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0" fontId="2" fillId="0" borderId="0"/>
    <xf numFmtId="0" fontId="2" fillId="0" borderId="0"/>
    <xf numFmtId="0" fontId="2" fillId="48" borderId="0" applyNumberFormat="0" applyBorder="0" applyAlignment="0" applyProtection="0"/>
    <xf numFmtId="0" fontId="2" fillId="36" borderId="0" applyNumberFormat="0" applyBorder="0" applyAlignment="0" applyProtection="0"/>
    <xf numFmtId="43" fontId="2" fillId="0" borderId="0" applyFont="0" applyFill="0" applyBorder="0" applyAlignment="0" applyProtection="0"/>
    <xf numFmtId="0" fontId="2" fillId="53" borderId="0" applyNumberFormat="0" applyBorder="0" applyAlignment="0" applyProtection="0"/>
    <xf numFmtId="43" fontId="2" fillId="0" borderId="0" applyFont="0" applyFill="0" applyBorder="0" applyAlignment="0" applyProtection="0"/>
    <xf numFmtId="0" fontId="2" fillId="53" borderId="0" applyNumberFormat="0" applyBorder="0" applyAlignment="0" applyProtection="0"/>
    <xf numFmtId="0" fontId="2" fillId="44" borderId="0" applyNumberFormat="0" applyBorder="0" applyAlignment="0" applyProtection="0"/>
    <xf numFmtId="0" fontId="2" fillId="56" borderId="0" applyNumberFormat="0" applyBorder="0" applyAlignment="0" applyProtection="0"/>
    <xf numFmtId="43" fontId="2" fillId="0" borderId="0" applyFont="0" applyFill="0" applyBorder="0" applyAlignment="0" applyProtection="0"/>
    <xf numFmtId="0" fontId="2" fillId="52" borderId="0" applyNumberFormat="0" applyBorder="0" applyAlignment="0" applyProtection="0"/>
    <xf numFmtId="43" fontId="2" fillId="0" borderId="0" applyFont="0" applyFill="0" applyBorder="0" applyAlignment="0" applyProtection="0"/>
    <xf numFmtId="0" fontId="2" fillId="34" borderId="52" applyNumberFormat="0" applyFont="0" applyAlignment="0" applyProtection="0"/>
    <xf numFmtId="0" fontId="2" fillId="44" borderId="0" applyNumberFormat="0" applyBorder="0" applyAlignment="0" applyProtection="0"/>
    <xf numFmtId="0" fontId="2" fillId="56" borderId="0" applyNumberFormat="0" applyBorder="0" applyAlignment="0" applyProtection="0"/>
    <xf numFmtId="0" fontId="2" fillId="45" borderId="0" applyNumberFormat="0" applyBorder="0" applyAlignment="0" applyProtection="0"/>
    <xf numFmtId="0" fontId="2" fillId="0" borderId="0"/>
    <xf numFmtId="0" fontId="2" fillId="49" borderId="0" applyNumberFormat="0" applyBorder="0" applyAlignment="0" applyProtection="0"/>
    <xf numFmtId="0" fontId="2" fillId="40"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56" borderId="0" applyNumberFormat="0" applyBorder="0" applyAlignment="0" applyProtection="0"/>
    <xf numFmtId="9" fontId="2" fillId="0" borderId="0" applyFont="0" applyFill="0" applyBorder="0" applyAlignment="0" applyProtection="0"/>
    <xf numFmtId="0" fontId="2" fillId="0" borderId="0"/>
    <xf numFmtId="0" fontId="2" fillId="37" borderId="0" applyNumberFormat="0" applyBorder="0" applyAlignment="0" applyProtection="0"/>
    <xf numFmtId="0" fontId="2" fillId="34" borderId="52" applyNumberFormat="0" applyFont="0" applyAlignment="0" applyProtection="0"/>
    <xf numFmtId="0" fontId="2" fillId="0" borderId="0"/>
    <xf numFmtId="0" fontId="2" fillId="0" borderId="0"/>
    <xf numFmtId="43" fontId="2" fillId="0" borderId="0" applyFont="0" applyFill="0" applyBorder="0" applyAlignment="0" applyProtection="0"/>
    <xf numFmtId="0" fontId="2" fillId="49"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56" borderId="0" applyNumberFormat="0" applyBorder="0" applyAlignment="0" applyProtection="0"/>
    <xf numFmtId="0" fontId="2" fillId="49" borderId="0" applyNumberFormat="0" applyBorder="0" applyAlignment="0" applyProtection="0"/>
    <xf numFmtId="0" fontId="2" fillId="40" borderId="0" applyNumberFormat="0" applyBorder="0" applyAlignment="0" applyProtection="0"/>
    <xf numFmtId="0" fontId="2" fillId="52" borderId="0" applyNumberFormat="0" applyBorder="0" applyAlignment="0" applyProtection="0"/>
    <xf numFmtId="0" fontId="2" fillId="34" borderId="52" applyNumberFormat="0" applyFont="0" applyAlignment="0" applyProtection="0"/>
    <xf numFmtId="0" fontId="2" fillId="41" borderId="0" applyNumberFormat="0" applyBorder="0" applyAlignment="0" applyProtection="0"/>
    <xf numFmtId="0" fontId="2" fillId="36" borderId="0" applyNumberFormat="0" applyBorder="0" applyAlignment="0" applyProtection="0"/>
    <xf numFmtId="0" fontId="2" fillId="45" borderId="0" applyNumberFormat="0" applyBorder="0" applyAlignment="0" applyProtection="0"/>
    <xf numFmtId="0" fontId="2" fillId="56" borderId="0" applyNumberFormat="0" applyBorder="0" applyAlignment="0" applyProtection="0"/>
    <xf numFmtId="0" fontId="2" fillId="0" borderId="0"/>
    <xf numFmtId="0" fontId="2" fillId="56" borderId="0" applyNumberFormat="0" applyBorder="0" applyAlignment="0" applyProtection="0"/>
    <xf numFmtId="43" fontId="2" fillId="0" borderId="0" applyFont="0" applyFill="0" applyBorder="0" applyAlignment="0" applyProtection="0"/>
    <xf numFmtId="0" fontId="2" fillId="34" borderId="52" applyNumberFormat="0" applyFont="0" applyAlignment="0" applyProtection="0"/>
    <xf numFmtId="0" fontId="2" fillId="0" borderId="0"/>
    <xf numFmtId="0" fontId="2" fillId="0" borderId="0"/>
    <xf numFmtId="0" fontId="2" fillId="41" borderId="0" applyNumberFormat="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48" borderId="0" applyNumberFormat="0" applyBorder="0" applyAlignment="0" applyProtection="0"/>
    <xf numFmtId="0" fontId="2" fillId="53" borderId="0" applyNumberFormat="0" applyBorder="0" applyAlignment="0" applyProtection="0"/>
    <xf numFmtId="0" fontId="2" fillId="36" borderId="0" applyNumberFormat="0" applyBorder="0" applyAlignment="0" applyProtection="0"/>
    <xf numFmtId="0" fontId="2" fillId="0" borderId="0"/>
    <xf numFmtId="0" fontId="2" fillId="56" borderId="0" applyNumberFormat="0" applyBorder="0" applyAlignment="0" applyProtection="0"/>
    <xf numFmtId="0" fontId="2" fillId="57" borderId="0" applyNumberFormat="0" applyBorder="0" applyAlignment="0" applyProtection="0"/>
    <xf numFmtId="0" fontId="2" fillId="49" borderId="0" applyNumberFormat="0" applyBorder="0" applyAlignment="0" applyProtection="0"/>
    <xf numFmtId="0" fontId="2" fillId="0" borderId="0"/>
    <xf numFmtId="0" fontId="2" fillId="45" borderId="0" applyNumberFormat="0" applyBorder="0" applyAlignment="0" applyProtection="0"/>
    <xf numFmtId="9" fontId="2" fillId="0" borderId="0" applyFont="0" applyFill="0" applyBorder="0" applyAlignment="0" applyProtection="0"/>
    <xf numFmtId="0" fontId="2" fillId="0" borderId="0"/>
    <xf numFmtId="0" fontId="2" fillId="34" borderId="52" applyNumberFormat="0" applyFont="0" applyAlignment="0" applyProtection="0"/>
    <xf numFmtId="43" fontId="2" fillId="0" borderId="0" applyFont="0" applyFill="0" applyBorder="0" applyAlignment="0" applyProtection="0"/>
    <xf numFmtId="0" fontId="2" fillId="49" borderId="0" applyNumberFormat="0" applyBorder="0" applyAlignment="0" applyProtection="0"/>
    <xf numFmtId="0" fontId="2" fillId="0" borderId="0"/>
    <xf numFmtId="0" fontId="2" fillId="0" borderId="0"/>
    <xf numFmtId="0" fontId="2" fillId="40" borderId="0" applyNumberFormat="0" applyBorder="0" applyAlignment="0" applyProtection="0"/>
    <xf numFmtId="43" fontId="2" fillId="0" borderId="0" applyFont="0" applyFill="0" applyBorder="0" applyAlignment="0" applyProtection="0"/>
    <xf numFmtId="0" fontId="2" fillId="41" borderId="0" applyNumberFormat="0" applyBorder="0" applyAlignment="0" applyProtection="0"/>
    <xf numFmtId="0" fontId="2" fillId="37" borderId="0" applyNumberFormat="0" applyBorder="0" applyAlignment="0" applyProtection="0"/>
    <xf numFmtId="0" fontId="2" fillId="36"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43" fontId="2" fillId="0" borderId="0" applyFont="0" applyFill="0" applyBorder="0" applyAlignment="0" applyProtection="0"/>
    <xf numFmtId="0" fontId="2" fillId="34" borderId="52" applyNumberFormat="0" applyFont="0" applyAlignment="0" applyProtection="0"/>
    <xf numFmtId="0" fontId="2" fillId="44" borderId="0" applyNumberFormat="0" applyBorder="0" applyAlignment="0" applyProtection="0"/>
    <xf numFmtId="0" fontId="2" fillId="0" borderId="0"/>
    <xf numFmtId="0" fontId="2" fillId="0" borderId="0"/>
    <xf numFmtId="0" fontId="2" fillId="48" borderId="0" applyNumberFormat="0" applyBorder="0" applyAlignment="0" applyProtection="0"/>
    <xf numFmtId="0" fontId="2" fillId="41" borderId="0" applyNumberFormat="0" applyBorder="0" applyAlignment="0" applyProtection="0"/>
    <xf numFmtId="0" fontId="2" fillId="53" borderId="0" applyNumberFormat="0" applyBorder="0" applyAlignment="0" applyProtection="0"/>
    <xf numFmtId="0" fontId="2" fillId="52" borderId="0" applyNumberFormat="0" applyBorder="0" applyAlignment="0" applyProtection="0"/>
    <xf numFmtId="0" fontId="2" fillId="40" borderId="0" applyNumberFormat="0" applyBorder="0" applyAlignment="0" applyProtection="0"/>
    <xf numFmtId="0" fontId="2" fillId="0" borderId="0"/>
    <xf numFmtId="0" fontId="2" fillId="52" borderId="0" applyNumberFormat="0" applyBorder="0" applyAlignment="0" applyProtection="0"/>
    <xf numFmtId="0" fontId="2" fillId="36" borderId="0" applyNumberFormat="0" applyBorder="0" applyAlignment="0" applyProtection="0"/>
    <xf numFmtId="43" fontId="2" fillId="0" borderId="0" applyFont="0" applyFill="0" applyBorder="0" applyAlignment="0" applyProtection="0"/>
    <xf numFmtId="0" fontId="2" fillId="57" borderId="0" applyNumberFormat="0" applyBorder="0" applyAlignment="0" applyProtection="0"/>
    <xf numFmtId="0" fontId="2" fillId="53" borderId="0" applyNumberFormat="0" applyBorder="0" applyAlignment="0" applyProtection="0"/>
    <xf numFmtId="0" fontId="2" fillId="0" borderId="0"/>
    <xf numFmtId="0" fontId="2" fillId="45" borderId="0" applyNumberFormat="0" applyBorder="0" applyAlignment="0" applyProtection="0"/>
    <xf numFmtId="0" fontId="2" fillId="53" borderId="0" applyNumberFormat="0" applyBorder="0" applyAlignment="0" applyProtection="0"/>
    <xf numFmtId="9" fontId="2" fillId="0" borderId="0" applyFont="0" applyFill="0" applyBorder="0" applyAlignment="0" applyProtection="0"/>
    <xf numFmtId="0" fontId="2" fillId="49" borderId="0" applyNumberFormat="0" applyBorder="0" applyAlignment="0" applyProtection="0"/>
    <xf numFmtId="0" fontId="2" fillId="40" borderId="0" applyNumberFormat="0" applyBorder="0" applyAlignment="0" applyProtection="0"/>
    <xf numFmtId="0" fontId="2" fillId="36"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0" fontId="2" fillId="34" borderId="52" applyNumberFormat="0" applyFont="0" applyAlignment="0" applyProtection="0"/>
    <xf numFmtId="0" fontId="2" fillId="56" borderId="0" applyNumberFormat="0" applyBorder="0" applyAlignment="0" applyProtection="0"/>
    <xf numFmtId="0" fontId="2" fillId="0" borderId="0"/>
    <xf numFmtId="44" fontId="2" fillId="0" borderId="0" applyFont="0" applyFill="0" applyBorder="0" applyAlignment="0" applyProtection="0"/>
    <xf numFmtId="0" fontId="2" fillId="49" borderId="0" applyNumberFormat="0" applyBorder="0" applyAlignment="0" applyProtection="0"/>
    <xf numFmtId="0" fontId="2" fillId="48" borderId="0" applyNumberFormat="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48" borderId="0" applyNumberFormat="0" applyBorder="0" applyAlignment="0" applyProtection="0"/>
    <xf numFmtId="0" fontId="2" fillId="48"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40" borderId="0" applyNumberFormat="0" applyBorder="0" applyAlignment="0" applyProtection="0"/>
    <xf numFmtId="0" fontId="2" fillId="40" borderId="0" applyNumberFormat="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52"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44" borderId="0" applyNumberFormat="0" applyBorder="0" applyAlignment="0" applyProtection="0"/>
    <xf numFmtId="0" fontId="2" fillId="56" borderId="0" applyNumberFormat="0" applyBorder="0" applyAlignment="0" applyProtection="0"/>
    <xf numFmtId="0" fontId="2" fillId="48" borderId="0" applyNumberFormat="0" applyBorder="0" applyAlignment="0" applyProtection="0"/>
    <xf numFmtId="0" fontId="2" fillId="0" borderId="0"/>
    <xf numFmtId="0" fontId="2" fillId="0" borderId="0"/>
    <xf numFmtId="0" fontId="2" fillId="48" borderId="0" applyNumberFormat="0" applyBorder="0" applyAlignment="0" applyProtection="0"/>
    <xf numFmtId="0" fontId="2" fillId="40" borderId="0" applyNumberFormat="0" applyBorder="0" applyAlignment="0" applyProtection="0"/>
    <xf numFmtId="0" fontId="2" fillId="53" borderId="0" applyNumberFormat="0" applyBorder="0" applyAlignment="0" applyProtection="0"/>
    <xf numFmtId="0" fontId="2" fillId="34" borderId="52" applyNumberFormat="0" applyFont="0" applyAlignment="0" applyProtection="0"/>
    <xf numFmtId="0" fontId="2" fillId="45" borderId="0" applyNumberFormat="0" applyBorder="0" applyAlignment="0" applyProtection="0"/>
    <xf numFmtId="0" fontId="2" fillId="57" borderId="0" applyNumberFormat="0" applyBorder="0" applyAlignment="0" applyProtection="0"/>
    <xf numFmtId="0" fontId="2" fillId="44" borderId="0" applyNumberFormat="0" applyBorder="0" applyAlignment="0" applyProtection="0"/>
    <xf numFmtId="0" fontId="2" fillId="56" borderId="0" applyNumberFormat="0" applyBorder="0" applyAlignment="0" applyProtection="0"/>
    <xf numFmtId="0" fontId="2" fillId="0" borderId="0"/>
    <xf numFmtId="0" fontId="2" fillId="40" borderId="0" applyNumberFormat="0" applyBorder="0" applyAlignment="0" applyProtection="0"/>
    <xf numFmtId="0" fontId="2" fillId="52" borderId="0" applyNumberFormat="0" applyBorder="0" applyAlignment="0" applyProtection="0"/>
    <xf numFmtId="9" fontId="2" fillId="0" borderId="0" applyFont="0" applyFill="0" applyBorder="0" applyAlignment="0" applyProtection="0"/>
    <xf numFmtId="0" fontId="2" fillId="37" borderId="0" applyNumberFormat="0" applyBorder="0" applyAlignment="0" applyProtection="0"/>
    <xf numFmtId="0" fontId="2" fillId="49" borderId="0" applyNumberFormat="0" applyBorder="0" applyAlignment="0" applyProtection="0"/>
    <xf numFmtId="0" fontId="2" fillId="34" borderId="52" applyNumberFormat="0" applyFont="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36" borderId="0" applyNumberFormat="0" applyBorder="0" applyAlignment="0" applyProtection="0"/>
    <xf numFmtId="0" fontId="2" fillId="48" borderId="0" applyNumberFormat="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40"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56"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6" borderId="0" applyNumberFormat="0" applyBorder="0" applyAlignment="0" applyProtection="0"/>
    <xf numFmtId="0" fontId="2" fillId="49" borderId="0" applyNumberFormat="0" applyBorder="0" applyAlignment="0" applyProtection="0"/>
    <xf numFmtId="0" fontId="2" fillId="34" borderId="52" applyNumberFormat="0" applyFont="0" applyAlignment="0" applyProtection="0"/>
    <xf numFmtId="0" fontId="2" fillId="37" borderId="0" applyNumberFormat="0" applyBorder="0" applyAlignment="0" applyProtection="0"/>
    <xf numFmtId="0" fontId="2" fillId="44" borderId="0" applyNumberFormat="0" applyBorder="0" applyAlignment="0" applyProtection="0"/>
    <xf numFmtId="0" fontId="2" fillId="57" borderId="0" applyNumberFormat="0" applyBorder="0" applyAlignment="0" applyProtection="0"/>
    <xf numFmtId="0" fontId="2" fillId="45"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49"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0" borderId="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41"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37" borderId="0" applyNumberFormat="0" applyBorder="0" applyAlignment="0" applyProtection="0"/>
    <xf numFmtId="0" fontId="2" fillId="0" borderId="0"/>
    <xf numFmtId="0" fontId="2" fillId="36"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34" borderId="52" applyNumberFormat="0" applyFont="0" applyAlignment="0" applyProtection="0"/>
    <xf numFmtId="0" fontId="2" fillId="56" borderId="0" applyNumberFormat="0" applyBorder="0" applyAlignment="0" applyProtection="0"/>
    <xf numFmtId="0" fontId="2" fillId="49"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5"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7"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53"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0" borderId="0"/>
    <xf numFmtId="0" fontId="2" fillId="0" borderId="0"/>
    <xf numFmtId="0" fontId="2" fillId="0" borderId="0"/>
    <xf numFmtId="0" fontId="2" fillId="0" borderId="0"/>
    <xf numFmtId="0" fontId="2" fillId="40" borderId="0" applyNumberFormat="0" applyBorder="0" applyAlignment="0" applyProtection="0"/>
    <xf numFmtId="0" fontId="2" fillId="0" borderId="0"/>
    <xf numFmtId="0" fontId="2" fillId="0" borderId="0"/>
    <xf numFmtId="0" fontId="2" fillId="52" borderId="0" applyNumberFormat="0" applyBorder="0" applyAlignment="0" applyProtection="0"/>
    <xf numFmtId="9" fontId="2" fillId="0" borderId="0" applyFont="0" applyFill="0" applyBorder="0" applyAlignment="0" applyProtection="0"/>
    <xf numFmtId="0" fontId="2" fillId="0" borderId="0"/>
    <xf numFmtId="0" fontId="2" fillId="49" borderId="0" applyNumberFormat="0" applyBorder="0" applyAlignment="0" applyProtection="0"/>
    <xf numFmtId="0" fontId="2" fillId="44" borderId="0" applyNumberFormat="0" applyBorder="0" applyAlignment="0" applyProtection="0"/>
    <xf numFmtId="0" fontId="2" fillId="37" borderId="0" applyNumberFormat="0" applyBorder="0" applyAlignment="0" applyProtection="0"/>
    <xf numFmtId="0" fontId="2" fillId="57"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44"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48" borderId="0"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9" fontId="2" fillId="0" borderId="0" applyFont="0" applyFill="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8"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5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3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0" borderId="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45"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3"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4" borderId="52" applyNumberFormat="0" applyFont="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52"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0" borderId="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0" borderId="0"/>
    <xf numFmtId="0" fontId="2" fillId="45" borderId="0" applyNumberFormat="0" applyBorder="0" applyAlignment="0" applyProtection="0"/>
    <xf numFmtId="0" fontId="2" fillId="36" borderId="0" applyNumberFormat="0" applyBorder="0" applyAlignment="0" applyProtection="0"/>
    <xf numFmtId="43" fontId="2" fillId="0" borderId="0" applyFont="0" applyFill="0" applyBorder="0" applyAlignment="0" applyProtection="0"/>
    <xf numFmtId="0" fontId="2" fillId="0" borderId="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57" borderId="0" applyNumberFormat="0" applyBorder="0" applyAlignment="0" applyProtection="0"/>
    <xf numFmtId="0" fontId="2" fillId="0" borderId="0"/>
    <xf numFmtId="0" fontId="2" fillId="48" borderId="0" applyNumberFormat="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7" borderId="0" applyNumberFormat="0" applyBorder="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41" borderId="0" applyNumberFormat="0" applyBorder="0" applyAlignment="0" applyProtection="0"/>
    <xf numFmtId="0" fontId="2" fillId="44"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40" borderId="0" applyNumberFormat="0" applyBorder="0" applyAlignment="0" applyProtection="0"/>
    <xf numFmtId="9" fontId="2" fillId="0" borderId="0" applyFont="0" applyFill="0" applyBorder="0" applyAlignment="0" applyProtection="0"/>
    <xf numFmtId="0" fontId="2" fillId="3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9" fontId="2" fillId="0" borderId="0" applyFont="0" applyFill="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44" borderId="0" applyNumberFormat="0" applyBorder="0" applyAlignment="0" applyProtection="0"/>
    <xf numFmtId="0" fontId="2" fillId="34" borderId="52"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45" borderId="0" applyNumberFormat="0" applyBorder="0" applyAlignment="0" applyProtection="0"/>
    <xf numFmtId="0" fontId="2" fillId="3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6" borderId="0" applyNumberFormat="0" applyBorder="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0" borderId="0"/>
    <xf numFmtId="0" fontId="2" fillId="36" borderId="0" applyNumberFormat="0" applyBorder="0" applyAlignment="0" applyProtection="0"/>
    <xf numFmtId="0" fontId="2" fillId="48"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0" fontId="2" fillId="41" borderId="0" applyNumberFormat="0" applyBorder="0" applyAlignment="0" applyProtection="0"/>
    <xf numFmtId="0" fontId="2" fillId="53" borderId="0" applyNumberFormat="0" applyBorder="0" applyAlignment="0" applyProtection="0"/>
    <xf numFmtId="9" fontId="2" fillId="0" borderId="0" applyFont="0" applyFill="0" applyBorder="0" applyAlignment="0" applyProtection="0"/>
    <xf numFmtId="0" fontId="2" fillId="45" borderId="0" applyNumberFormat="0" applyBorder="0" applyAlignment="0" applyProtection="0"/>
    <xf numFmtId="9" fontId="2" fillId="0" borderId="0" applyFont="0" applyFill="0" applyBorder="0" applyAlignment="0" applyProtection="0"/>
    <xf numFmtId="0" fontId="2" fillId="36" borderId="0" applyNumberFormat="0" applyBorder="0" applyAlignment="0" applyProtection="0"/>
    <xf numFmtId="0" fontId="2" fillId="56" borderId="0" applyNumberFormat="0" applyBorder="0" applyAlignment="0" applyProtection="0"/>
    <xf numFmtId="0" fontId="2" fillId="45" borderId="0" applyNumberFormat="0" applyBorder="0" applyAlignment="0" applyProtection="0"/>
    <xf numFmtId="0" fontId="2" fillId="36" borderId="0" applyNumberFormat="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45" borderId="0" applyNumberFormat="0" applyBorder="0" applyAlignment="0" applyProtection="0"/>
    <xf numFmtId="0" fontId="2" fillId="34" borderId="52" applyNumberFormat="0" applyFont="0" applyAlignment="0" applyProtection="0"/>
    <xf numFmtId="44" fontId="2" fillId="0" borderId="0" applyFont="0" applyFill="0" applyBorder="0" applyAlignment="0" applyProtection="0"/>
    <xf numFmtId="0" fontId="2" fillId="0" borderId="0"/>
    <xf numFmtId="0" fontId="2" fillId="40" borderId="0" applyNumberFormat="0" applyBorder="0" applyAlignment="0" applyProtection="0"/>
    <xf numFmtId="43" fontId="2" fillId="0" borderId="0" applyFont="0" applyFill="0" applyBorder="0" applyAlignment="0" applyProtection="0"/>
    <xf numFmtId="0" fontId="2" fillId="0" borderId="0"/>
    <xf numFmtId="0" fontId="2" fillId="0" borderId="0"/>
    <xf numFmtId="0" fontId="2" fillId="49" borderId="0" applyNumberFormat="0" applyBorder="0" applyAlignment="0" applyProtection="0"/>
    <xf numFmtId="0" fontId="2" fillId="48"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43" fontId="2" fillId="0" borderId="0" applyFont="0" applyFill="0" applyBorder="0" applyAlignment="0" applyProtection="0"/>
    <xf numFmtId="0" fontId="2" fillId="5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57" borderId="0" applyNumberFormat="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48"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0" borderId="0"/>
    <xf numFmtId="0" fontId="2" fillId="41" borderId="0" applyNumberFormat="0" applyBorder="0" applyAlignment="0" applyProtection="0"/>
    <xf numFmtId="0" fontId="2" fillId="41" borderId="0" applyNumberFormat="0" applyBorder="0" applyAlignment="0" applyProtection="0"/>
    <xf numFmtId="0" fontId="2" fillId="34" borderId="52" applyNumberFormat="0" applyFont="0" applyAlignment="0" applyProtection="0"/>
    <xf numFmtId="0" fontId="2" fillId="0" borderId="0"/>
    <xf numFmtId="0" fontId="2" fillId="0" borderId="0"/>
    <xf numFmtId="0" fontId="2" fillId="57" borderId="0" applyNumberFormat="0" applyBorder="0" applyAlignment="0" applyProtection="0"/>
    <xf numFmtId="0" fontId="2" fillId="0" borderId="0"/>
    <xf numFmtId="0" fontId="2" fillId="48" borderId="0" applyNumberFormat="0" applyBorder="0" applyAlignment="0" applyProtection="0"/>
    <xf numFmtId="0" fontId="2" fillId="0" borderId="0"/>
    <xf numFmtId="0" fontId="2" fillId="49" borderId="0" applyNumberFormat="0" applyBorder="0" applyAlignment="0" applyProtection="0"/>
    <xf numFmtId="0" fontId="2" fillId="0" borderId="0"/>
    <xf numFmtId="0" fontId="2" fillId="53" borderId="0" applyNumberFormat="0" applyBorder="0" applyAlignment="0" applyProtection="0"/>
    <xf numFmtId="0" fontId="2" fillId="0" borderId="0"/>
    <xf numFmtId="0" fontId="2" fillId="53" borderId="0" applyNumberFormat="0" applyBorder="0" applyAlignment="0" applyProtection="0"/>
    <xf numFmtId="0" fontId="2" fillId="40" borderId="0" applyNumberFormat="0" applyBorder="0" applyAlignment="0" applyProtection="0"/>
    <xf numFmtId="9" fontId="2" fillId="0" borderId="0" applyFont="0" applyFill="0" applyBorder="0" applyAlignment="0" applyProtection="0"/>
    <xf numFmtId="0" fontId="2" fillId="0" borderId="0"/>
    <xf numFmtId="0" fontId="2" fillId="53" borderId="0" applyNumberFormat="0" applyBorder="0" applyAlignment="0" applyProtection="0"/>
    <xf numFmtId="0" fontId="2" fillId="36" borderId="0" applyNumberFormat="0" applyBorder="0" applyAlignment="0" applyProtection="0"/>
    <xf numFmtId="9" fontId="2" fillId="0" borderId="0" applyFont="0" applyFill="0" applyBorder="0" applyAlignment="0" applyProtection="0"/>
    <xf numFmtId="0" fontId="2" fillId="57" borderId="0" applyNumberFormat="0" applyBorder="0" applyAlignment="0" applyProtection="0"/>
    <xf numFmtId="44" fontId="2" fillId="0" borderId="0" applyFont="0" applyFill="0" applyBorder="0" applyAlignment="0" applyProtection="0"/>
    <xf numFmtId="0" fontId="2" fillId="56" borderId="0" applyNumberFormat="0" applyBorder="0" applyAlignment="0" applyProtection="0"/>
    <xf numFmtId="9" fontId="2" fillId="0" borderId="0" applyFont="0" applyFill="0" applyBorder="0" applyAlignment="0" applyProtection="0"/>
    <xf numFmtId="0" fontId="2" fillId="57" borderId="0" applyNumberFormat="0" applyBorder="0" applyAlignment="0" applyProtection="0"/>
    <xf numFmtId="0" fontId="2" fillId="56" borderId="0" applyNumberFormat="0" applyBorder="0" applyAlignment="0" applyProtection="0"/>
    <xf numFmtId="0" fontId="2" fillId="34" borderId="52" applyNumberFormat="0" applyFont="0" applyAlignment="0" applyProtection="0"/>
    <xf numFmtId="0" fontId="2" fillId="0" borderId="0"/>
    <xf numFmtId="0" fontId="2" fillId="48" borderId="0" applyNumberFormat="0" applyBorder="0" applyAlignment="0" applyProtection="0"/>
    <xf numFmtId="0" fontId="2" fillId="0" borderId="0"/>
    <xf numFmtId="43" fontId="2" fillId="0" borderId="0" applyFont="0" applyFill="0" applyBorder="0" applyAlignment="0" applyProtection="0"/>
    <xf numFmtId="0" fontId="2" fillId="49" borderId="0" applyNumberFormat="0" applyBorder="0" applyAlignment="0" applyProtection="0"/>
    <xf numFmtId="0" fontId="2" fillId="37" borderId="0" applyNumberFormat="0" applyBorder="0" applyAlignment="0" applyProtection="0"/>
    <xf numFmtId="0" fontId="2" fillId="34" borderId="52" applyNumberFormat="0" applyFont="0" applyAlignment="0" applyProtection="0"/>
    <xf numFmtId="0" fontId="2" fillId="41" borderId="0" applyNumberFormat="0" applyBorder="0" applyAlignment="0" applyProtection="0"/>
    <xf numFmtId="0" fontId="2" fillId="0" borderId="0"/>
    <xf numFmtId="0" fontId="2" fillId="48" borderId="0" applyNumberFormat="0" applyBorder="0" applyAlignment="0" applyProtection="0"/>
    <xf numFmtId="0" fontId="2" fillId="0" borderId="0"/>
    <xf numFmtId="43" fontId="2" fillId="0" borderId="0" applyFont="0" applyFill="0" applyBorder="0" applyAlignment="0" applyProtection="0"/>
    <xf numFmtId="0" fontId="2" fillId="0" borderId="0"/>
    <xf numFmtId="0" fontId="2" fillId="57" borderId="0" applyNumberFormat="0" applyBorder="0" applyAlignment="0" applyProtection="0"/>
    <xf numFmtId="0" fontId="2" fillId="0" borderId="0"/>
    <xf numFmtId="0" fontId="2" fillId="0" borderId="0"/>
    <xf numFmtId="0" fontId="2" fillId="0" borderId="0"/>
    <xf numFmtId="0" fontId="2" fillId="56" borderId="0" applyNumberFormat="0" applyBorder="0" applyAlignment="0" applyProtection="0"/>
    <xf numFmtId="0" fontId="2" fillId="37" borderId="0" applyNumberFormat="0" applyBorder="0" applyAlignment="0" applyProtection="0"/>
    <xf numFmtId="0" fontId="2" fillId="0" borderId="0"/>
    <xf numFmtId="0" fontId="2" fillId="0" borderId="0"/>
    <xf numFmtId="0" fontId="2" fillId="48" borderId="0" applyNumberFormat="0" applyBorder="0" applyAlignment="0" applyProtection="0"/>
    <xf numFmtId="0" fontId="2" fillId="34" borderId="52"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0" fontId="2" fillId="34" borderId="52"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34" borderId="52" applyNumberFormat="0" applyFont="0" applyAlignment="0" applyProtection="0"/>
    <xf numFmtId="0" fontId="2" fillId="34" borderId="52" applyNumberFormat="0" applyFont="0" applyAlignment="0" applyProtection="0"/>
    <xf numFmtId="0" fontId="2" fillId="49" borderId="0" applyNumberFormat="0" applyBorder="0" applyAlignment="0" applyProtection="0"/>
    <xf numFmtId="0" fontId="2" fillId="49"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4" borderId="52" applyNumberFormat="0" applyFont="0" applyAlignment="0" applyProtection="0"/>
    <xf numFmtId="0" fontId="2" fillId="34" borderId="52" applyNumberFormat="0" applyFont="0" applyAlignment="0" applyProtection="0"/>
    <xf numFmtId="43" fontId="2" fillId="0" borderId="0" applyFont="0" applyFill="0" applyBorder="0" applyAlignment="0" applyProtection="0"/>
    <xf numFmtId="44" fontId="2" fillId="0" borderId="0" applyFont="0" applyFill="0" applyBorder="0" applyAlignment="0" applyProtection="0"/>
    <xf numFmtId="0" fontId="2" fillId="52" borderId="0" applyNumberFormat="0" applyBorder="0" applyAlignment="0" applyProtection="0"/>
    <xf numFmtId="0" fontId="2" fillId="49" borderId="0" applyNumberFormat="0" applyBorder="0" applyAlignment="0" applyProtection="0"/>
    <xf numFmtId="0" fontId="2" fillId="41" borderId="0" applyNumberFormat="0" applyBorder="0" applyAlignment="0" applyProtection="0"/>
    <xf numFmtId="43" fontId="2" fillId="0" borderId="0" applyFont="0" applyFill="0" applyBorder="0" applyAlignment="0" applyProtection="0"/>
    <xf numFmtId="0" fontId="2" fillId="0" borderId="0"/>
    <xf numFmtId="0" fontId="2" fillId="41" borderId="0" applyNumberFormat="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40" borderId="0" applyNumberFormat="0" applyBorder="0" applyAlignment="0" applyProtection="0"/>
    <xf numFmtId="0" fontId="2" fillId="40" borderId="0" applyNumberFormat="0" applyBorder="0" applyAlignment="0" applyProtection="0"/>
    <xf numFmtId="0" fontId="2" fillId="34" borderId="52" applyNumberFormat="0" applyFont="0" applyAlignment="0" applyProtection="0"/>
    <xf numFmtId="0" fontId="2" fillId="45" borderId="0" applyNumberFormat="0" applyBorder="0" applyAlignment="0" applyProtection="0"/>
    <xf numFmtId="43" fontId="2" fillId="0" borderId="0" applyFont="0" applyFill="0" applyBorder="0" applyAlignment="0" applyProtection="0"/>
    <xf numFmtId="0" fontId="2" fillId="0" borderId="0"/>
    <xf numFmtId="0" fontId="2" fillId="49" borderId="0" applyNumberFormat="0" applyBorder="0" applyAlignment="0" applyProtection="0"/>
    <xf numFmtId="0" fontId="2" fillId="40"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52" borderId="0" applyNumberFormat="0" applyBorder="0" applyAlignment="0" applyProtection="0"/>
    <xf numFmtId="43" fontId="2" fillId="0" borderId="0" applyFont="0" applyFill="0" applyBorder="0" applyAlignment="0" applyProtection="0"/>
    <xf numFmtId="0" fontId="2" fillId="56" borderId="0" applyNumberFormat="0" applyBorder="0" applyAlignment="0" applyProtection="0"/>
    <xf numFmtId="43" fontId="2" fillId="0" borderId="0" applyFont="0" applyFill="0" applyBorder="0" applyAlignment="0" applyProtection="0"/>
    <xf numFmtId="0" fontId="2" fillId="44" borderId="0" applyNumberFormat="0" applyBorder="0" applyAlignment="0" applyProtection="0"/>
    <xf numFmtId="0" fontId="2" fillId="52" borderId="0" applyNumberFormat="0" applyBorder="0" applyAlignment="0" applyProtection="0"/>
    <xf numFmtId="9" fontId="2" fillId="0" borderId="0" applyFont="0" applyFill="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9" borderId="0" applyNumberFormat="0" applyBorder="0" applyAlignment="0" applyProtection="0"/>
    <xf numFmtId="0" fontId="2" fillId="34" borderId="52" applyNumberFormat="0" applyFont="0" applyAlignment="0" applyProtection="0"/>
    <xf numFmtId="0" fontId="2" fillId="44" borderId="0" applyNumberFormat="0" applyBorder="0" applyAlignment="0" applyProtection="0"/>
    <xf numFmtId="0" fontId="2" fillId="0" borderId="0"/>
    <xf numFmtId="0" fontId="2" fillId="36" borderId="0" applyNumberFormat="0" applyBorder="0" applyAlignment="0" applyProtection="0"/>
    <xf numFmtId="43" fontId="2" fillId="0" borderId="0" applyFont="0" applyFill="0" applyBorder="0" applyAlignment="0" applyProtection="0"/>
    <xf numFmtId="0" fontId="2" fillId="40"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56" borderId="0" applyNumberFormat="0" applyBorder="0" applyAlignment="0" applyProtection="0"/>
    <xf numFmtId="0" fontId="2" fillId="45"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0" borderId="0"/>
    <xf numFmtId="0" fontId="2" fillId="44" borderId="0" applyNumberFormat="0" applyBorder="0" applyAlignment="0" applyProtection="0"/>
    <xf numFmtId="0" fontId="2" fillId="57" borderId="0" applyNumberFormat="0" applyBorder="0" applyAlignment="0" applyProtection="0"/>
    <xf numFmtId="0" fontId="2" fillId="0" borderId="0"/>
    <xf numFmtId="0" fontId="2" fillId="52" borderId="0" applyNumberFormat="0" applyBorder="0" applyAlignment="0" applyProtection="0"/>
    <xf numFmtId="0" fontId="2" fillId="57" borderId="0" applyNumberFormat="0" applyBorder="0" applyAlignment="0" applyProtection="0"/>
    <xf numFmtId="43" fontId="2" fillId="0" borderId="0" applyFont="0" applyFill="0" applyBorder="0" applyAlignment="0" applyProtection="0"/>
    <xf numFmtId="0" fontId="2" fillId="56" borderId="0" applyNumberFormat="0" applyBorder="0" applyAlignment="0" applyProtection="0"/>
    <xf numFmtId="9" fontId="2" fillId="0" borderId="0" applyFont="0" applyFill="0" applyBorder="0" applyAlignment="0" applyProtection="0"/>
    <xf numFmtId="0" fontId="2" fillId="49"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44" borderId="0" applyNumberFormat="0" applyBorder="0" applyAlignment="0" applyProtection="0"/>
    <xf numFmtId="0" fontId="2" fillId="0" borderId="0"/>
    <xf numFmtId="0" fontId="2" fillId="37" borderId="0" applyNumberFormat="0" applyBorder="0" applyAlignment="0" applyProtection="0"/>
    <xf numFmtId="0" fontId="2" fillId="37" borderId="0" applyNumberFormat="0" applyBorder="0" applyAlignment="0" applyProtection="0"/>
    <xf numFmtId="43" fontId="2" fillId="0" borderId="0" applyFont="0" applyFill="0" applyBorder="0" applyAlignment="0" applyProtection="0"/>
    <xf numFmtId="0" fontId="2" fillId="44" borderId="0" applyNumberFormat="0" applyBorder="0" applyAlignment="0" applyProtection="0"/>
    <xf numFmtId="0" fontId="2" fillId="0" borderId="0"/>
    <xf numFmtId="0" fontId="2" fillId="34" borderId="52" applyNumberFormat="0" applyFont="0" applyAlignment="0" applyProtection="0"/>
    <xf numFmtId="43" fontId="2" fillId="0" borderId="0" applyFont="0" applyFill="0" applyBorder="0" applyAlignment="0" applyProtection="0"/>
    <xf numFmtId="0" fontId="2" fillId="44" borderId="0" applyNumberFormat="0" applyBorder="0" applyAlignment="0" applyProtection="0"/>
    <xf numFmtId="0" fontId="2" fillId="0" borderId="0"/>
    <xf numFmtId="43" fontId="2" fillId="0" borderId="0" applyFont="0" applyFill="0" applyBorder="0" applyAlignment="0" applyProtection="0"/>
    <xf numFmtId="0" fontId="2" fillId="5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48" borderId="0" applyNumberFormat="0" applyBorder="0" applyAlignment="0" applyProtection="0"/>
    <xf numFmtId="0" fontId="2" fillId="56" borderId="0" applyNumberFormat="0" applyBorder="0" applyAlignment="0" applyProtection="0"/>
    <xf numFmtId="0" fontId="2" fillId="34" borderId="52" applyNumberFormat="0" applyFont="0" applyAlignment="0" applyProtection="0"/>
    <xf numFmtId="0" fontId="2" fillId="37" borderId="0" applyNumberFormat="0" applyBorder="0" applyAlignment="0" applyProtection="0"/>
    <xf numFmtId="0" fontId="2" fillId="57" borderId="0" applyNumberFormat="0" applyBorder="0" applyAlignment="0" applyProtection="0"/>
    <xf numFmtId="0" fontId="2" fillId="41" borderId="0" applyNumberFormat="0" applyBorder="0" applyAlignment="0" applyProtection="0"/>
    <xf numFmtId="0" fontId="2" fillId="37" borderId="0" applyNumberFormat="0" applyBorder="0" applyAlignment="0" applyProtection="0"/>
    <xf numFmtId="43" fontId="2" fillId="0" borderId="0" applyFont="0" applyFill="0" applyBorder="0" applyAlignment="0" applyProtection="0"/>
    <xf numFmtId="0" fontId="2" fillId="52" borderId="0" applyNumberFormat="0" applyBorder="0" applyAlignment="0" applyProtection="0"/>
    <xf numFmtId="0" fontId="2" fillId="0" borderId="0"/>
    <xf numFmtId="0" fontId="2" fillId="0" borderId="0"/>
    <xf numFmtId="0" fontId="2" fillId="52" borderId="0" applyNumberFormat="0" applyBorder="0" applyAlignment="0" applyProtection="0"/>
    <xf numFmtId="0" fontId="2" fillId="53" borderId="0" applyNumberFormat="0" applyBorder="0" applyAlignment="0" applyProtection="0"/>
    <xf numFmtId="0" fontId="2" fillId="0" borderId="0"/>
    <xf numFmtId="0" fontId="2" fillId="44" borderId="0" applyNumberFormat="0" applyBorder="0" applyAlignment="0" applyProtection="0"/>
    <xf numFmtId="0" fontId="2" fillId="37" borderId="0" applyNumberFormat="0" applyBorder="0" applyAlignment="0" applyProtection="0"/>
    <xf numFmtId="0" fontId="2" fillId="0" borderId="0"/>
    <xf numFmtId="0" fontId="2" fillId="40" borderId="0" applyNumberFormat="0" applyBorder="0" applyAlignment="0" applyProtection="0"/>
    <xf numFmtId="0" fontId="2" fillId="0" borderId="0"/>
    <xf numFmtId="43" fontId="2" fillId="0" borderId="0" applyFont="0" applyFill="0" applyBorder="0" applyAlignment="0" applyProtection="0"/>
    <xf numFmtId="0" fontId="2" fillId="53"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45" borderId="0" applyNumberFormat="0" applyBorder="0" applyAlignment="0" applyProtection="0"/>
    <xf numFmtId="44" fontId="2" fillId="0" borderId="0" applyFont="0" applyFill="0" applyBorder="0" applyAlignment="0" applyProtection="0"/>
    <xf numFmtId="0" fontId="2" fillId="37" borderId="0" applyNumberFormat="0" applyBorder="0" applyAlignment="0" applyProtection="0"/>
    <xf numFmtId="0" fontId="2" fillId="0" borderId="0"/>
    <xf numFmtId="0" fontId="2" fillId="48" borderId="0" applyNumberFormat="0" applyBorder="0" applyAlignment="0" applyProtection="0"/>
    <xf numFmtId="0" fontId="2" fillId="53" borderId="0" applyNumberFormat="0" applyBorder="0" applyAlignment="0" applyProtection="0"/>
    <xf numFmtId="0" fontId="2" fillId="44" borderId="0" applyNumberFormat="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44" borderId="0" applyNumberFormat="0" applyBorder="0" applyAlignment="0" applyProtection="0"/>
    <xf numFmtId="0" fontId="2" fillId="5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56" borderId="0" applyNumberFormat="0" applyBorder="0" applyAlignment="0" applyProtection="0"/>
    <xf numFmtId="0" fontId="2" fillId="37"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49" borderId="0" applyNumberFormat="0" applyBorder="0" applyAlignment="0" applyProtection="0"/>
    <xf numFmtId="0" fontId="2" fillId="0" borderId="0"/>
    <xf numFmtId="0" fontId="2" fillId="36" borderId="0" applyNumberFormat="0" applyBorder="0" applyAlignment="0" applyProtection="0"/>
    <xf numFmtId="0" fontId="2" fillId="48" borderId="0" applyNumberFormat="0" applyBorder="0" applyAlignment="0" applyProtection="0"/>
    <xf numFmtId="0" fontId="2" fillId="0" borderId="0"/>
    <xf numFmtId="0" fontId="2" fillId="34" borderId="52" applyNumberFormat="0" applyFont="0" applyAlignment="0" applyProtection="0"/>
    <xf numFmtId="0" fontId="2" fillId="45" borderId="0" applyNumberFormat="0" applyBorder="0" applyAlignment="0" applyProtection="0"/>
    <xf numFmtId="0" fontId="2" fillId="57" borderId="0" applyNumberFormat="0" applyBorder="0" applyAlignment="0" applyProtection="0"/>
    <xf numFmtId="0" fontId="2" fillId="41" borderId="0" applyNumberFormat="0" applyBorder="0" applyAlignment="0" applyProtection="0"/>
    <xf numFmtId="0" fontId="2" fillId="53" borderId="0" applyNumberFormat="0" applyBorder="0" applyAlignment="0" applyProtection="0"/>
    <xf numFmtId="0" fontId="2" fillId="0" borderId="0"/>
    <xf numFmtId="0" fontId="2" fillId="0" borderId="0"/>
    <xf numFmtId="0" fontId="2" fillId="0" borderId="0"/>
    <xf numFmtId="0" fontId="2" fillId="0" borderId="0"/>
    <xf numFmtId="0" fontId="2" fillId="52" borderId="0" applyNumberFormat="0" applyBorder="0" applyAlignment="0" applyProtection="0"/>
    <xf numFmtId="0" fontId="2" fillId="56"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9" fontId="2" fillId="0" borderId="0" applyFont="0" applyFill="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9" fontId="2" fillId="0" borderId="0" applyFont="0" applyFill="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9" fontId="2" fillId="0" borderId="0" applyFont="0" applyFill="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9" fontId="2" fillId="0" borderId="0" applyFont="0" applyFill="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0" fontId="2" fillId="34" borderId="52"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0" borderId="0"/>
    <xf numFmtId="0" fontId="2" fillId="37" borderId="0" applyNumberFormat="0" applyBorder="0" applyAlignment="0" applyProtection="0"/>
    <xf numFmtId="9" fontId="2" fillId="0" borderId="0" applyFont="0" applyFill="0" applyBorder="0" applyAlignment="0" applyProtection="0"/>
    <xf numFmtId="0" fontId="2" fillId="0" borderId="0"/>
    <xf numFmtId="0" fontId="2" fillId="41" borderId="0" applyNumberFormat="0" applyBorder="0" applyAlignment="0" applyProtection="0"/>
    <xf numFmtId="0" fontId="2" fillId="48" borderId="0" applyNumberFormat="0" applyBorder="0" applyAlignment="0" applyProtection="0"/>
    <xf numFmtId="0" fontId="2" fillId="44" borderId="0" applyNumberFormat="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45" borderId="0" applyNumberFormat="0" applyBorder="0" applyAlignment="0" applyProtection="0"/>
    <xf numFmtId="0" fontId="2" fillId="0" borderId="0"/>
    <xf numFmtId="0" fontId="2" fillId="36"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40" borderId="0" applyNumberFormat="0" applyBorder="0" applyAlignment="0" applyProtection="0"/>
    <xf numFmtId="0" fontId="2" fillId="34" borderId="52" applyNumberFormat="0" applyFont="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34" borderId="52"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cellStyleXfs>
  <cellXfs count="623">
    <xf numFmtId="0" fontId="0" fillId="0" borderId="0" xfId="0"/>
    <xf numFmtId="0" fontId="0" fillId="0" borderId="0" xfId="0"/>
    <xf numFmtId="0" fontId="27" fillId="0" borderId="0" xfId="0" applyFont="1"/>
    <xf numFmtId="0" fontId="32" fillId="0" borderId="0" xfId="0" applyFont="1" applyFill="1"/>
    <xf numFmtId="0" fontId="31" fillId="0" borderId="0" xfId="0" applyFont="1"/>
    <xf numFmtId="0" fontId="21" fillId="0" borderId="0" xfId="39" applyAlignment="1" applyProtection="1"/>
    <xf numFmtId="0" fontId="34" fillId="0" borderId="0" xfId="0" applyFont="1"/>
    <xf numFmtId="0" fontId="0" fillId="0" borderId="0" xfId="0" applyBorder="1"/>
    <xf numFmtId="0" fontId="0" fillId="0" borderId="0" xfId="0" applyFill="1" applyBorder="1"/>
    <xf numFmtId="44" fontId="0" fillId="0" borderId="0" xfId="31" applyFont="1"/>
    <xf numFmtId="0" fontId="30" fillId="0" borderId="0" xfId="0" applyFont="1" applyBorder="1"/>
    <xf numFmtId="0" fontId="30" fillId="0" borderId="0" xfId="0" applyFont="1"/>
    <xf numFmtId="0" fontId="37" fillId="0" borderId="0" xfId="0" applyFont="1" applyAlignment="1">
      <alignment horizontal="right"/>
    </xf>
    <xf numFmtId="0" fontId="37" fillId="0" borderId="0" xfId="0" applyFont="1" applyBorder="1" applyAlignment="1">
      <alignment horizontal="right"/>
    </xf>
    <xf numFmtId="0" fontId="30" fillId="0" borderId="0" xfId="0" applyFont="1" applyFill="1" applyBorder="1"/>
    <xf numFmtId="0" fontId="38" fillId="0" borderId="0" xfId="0" applyFont="1" applyFill="1" applyBorder="1" applyAlignment="1">
      <alignment wrapText="1"/>
    </xf>
    <xf numFmtId="0" fontId="31" fillId="0" borderId="0" xfId="0" applyFont="1" applyAlignment="1">
      <alignment horizontal="center"/>
    </xf>
    <xf numFmtId="0" fontId="30" fillId="0" borderId="0" xfId="0" applyFont="1" applyFill="1"/>
    <xf numFmtId="0" fontId="31" fillId="0" borderId="0" xfId="0" applyFont="1" applyFill="1" applyBorder="1"/>
    <xf numFmtId="0" fontId="31" fillId="0" borderId="0" xfId="0" applyFont="1" applyFill="1"/>
    <xf numFmtId="170" fontId="30" fillId="0" borderId="0" xfId="31" applyNumberFormat="1" applyFont="1" applyBorder="1"/>
    <xf numFmtId="165" fontId="36" fillId="0" borderId="0" xfId="28" applyNumberFormat="1" applyFont="1" applyFill="1" applyBorder="1" applyAlignment="1">
      <alignment wrapText="1"/>
    </xf>
    <xf numFmtId="0" fontId="0" fillId="0" borderId="0" xfId="0" applyFill="1"/>
    <xf numFmtId="2" fontId="0" fillId="0" borderId="0" xfId="0" applyNumberFormat="1"/>
    <xf numFmtId="0" fontId="29" fillId="24" borderId="17" xfId="0" applyFont="1" applyFill="1" applyBorder="1"/>
    <xf numFmtId="0" fontId="39" fillId="24" borderId="18" xfId="0" applyFont="1" applyFill="1" applyBorder="1"/>
    <xf numFmtId="0" fontId="41" fillId="0" borderId="0" xfId="0" applyFont="1" applyFill="1" applyBorder="1" applyAlignment="1">
      <alignment horizontal="right"/>
    </xf>
    <xf numFmtId="0" fontId="38" fillId="0" borderId="0" xfId="0" applyFont="1" applyFill="1" applyBorder="1"/>
    <xf numFmtId="42" fontId="36" fillId="0" borderId="0" xfId="0" applyNumberFormat="1" applyFont="1" applyFill="1" applyBorder="1" applyAlignment="1">
      <alignment horizontal="right"/>
    </xf>
    <xf numFmtId="0" fontId="30" fillId="0" borderId="19" xfId="0" applyFont="1" applyBorder="1"/>
    <xf numFmtId="0" fontId="41" fillId="0" borderId="0" xfId="0" applyFont="1" applyBorder="1" applyAlignment="1">
      <alignment horizontal="right"/>
    </xf>
    <xf numFmtId="166" fontId="30" fillId="0" borderId="0" xfId="0" applyNumberFormat="1" applyFont="1" applyFill="1" applyBorder="1" applyAlignment="1">
      <alignment horizontal="right"/>
    </xf>
    <xf numFmtId="6" fontId="41" fillId="0" borderId="0" xfId="0" applyNumberFormat="1" applyFont="1" applyFill="1" applyBorder="1"/>
    <xf numFmtId="42" fontId="38" fillId="0" borderId="0" xfId="32" applyNumberFormat="1" applyFont="1" applyFill="1" applyBorder="1"/>
    <xf numFmtId="0" fontId="0" fillId="0" borderId="20" xfId="0" applyBorder="1"/>
    <xf numFmtId="8" fontId="0" fillId="0" borderId="0" xfId="0" applyNumberFormat="1" applyFill="1"/>
    <xf numFmtId="43" fontId="30" fillId="0" borderId="0" xfId="0" applyNumberFormat="1" applyFont="1"/>
    <xf numFmtId="0" fontId="30" fillId="0" borderId="30" xfId="0" applyFont="1" applyFill="1" applyBorder="1"/>
    <xf numFmtId="6" fontId="38" fillId="0" borderId="30" xfId="0" applyNumberFormat="1" applyFont="1" applyFill="1" applyBorder="1" applyAlignment="1">
      <alignment shrinkToFit="1"/>
    </xf>
    <xf numFmtId="0" fontId="30" fillId="0" borderId="27" xfId="0" applyFont="1" applyBorder="1"/>
    <xf numFmtId="0" fontId="30" fillId="0" borderId="27" xfId="0" applyFont="1" applyFill="1" applyBorder="1"/>
    <xf numFmtId="0" fontId="30" fillId="0" borderId="29" xfId="0" applyFont="1" applyFill="1" applyBorder="1"/>
    <xf numFmtId="6" fontId="30" fillId="0" borderId="29" xfId="0" applyNumberFormat="1" applyFont="1" applyFill="1" applyBorder="1"/>
    <xf numFmtId="0" fontId="30" fillId="0" borderId="31" xfId="0" applyFont="1" applyBorder="1"/>
    <xf numFmtId="0" fontId="30" fillId="0" borderId="32" xfId="0" applyFont="1" applyBorder="1"/>
    <xf numFmtId="165" fontId="30" fillId="0" borderId="30" xfId="28" applyNumberFormat="1" applyFont="1" applyFill="1" applyBorder="1"/>
    <xf numFmtId="6" fontId="30" fillId="0" borderId="0" xfId="0" applyNumberFormat="1" applyFont="1" applyFill="1" applyBorder="1"/>
    <xf numFmtId="165" fontId="30" fillId="0" borderId="30" xfId="0" applyNumberFormat="1" applyFont="1" applyBorder="1"/>
    <xf numFmtId="165" fontId="30" fillId="0" borderId="30" xfId="28" applyNumberFormat="1" applyFont="1" applyBorder="1"/>
    <xf numFmtId="6" fontId="30" fillId="0" borderId="31" xfId="0" applyNumberFormat="1" applyFont="1" applyFill="1" applyBorder="1"/>
    <xf numFmtId="164" fontId="31" fillId="0" borderId="29" xfId="29" applyNumberFormat="1" applyFont="1" applyFill="1" applyBorder="1" applyAlignment="1" applyProtection="1">
      <alignment horizontal="center" vertical="center" wrapText="1"/>
    </xf>
    <xf numFmtId="0" fontId="30" fillId="0" borderId="31" xfId="0" applyFont="1" applyFill="1" applyBorder="1"/>
    <xf numFmtId="0" fontId="30" fillId="0" borderId="37" xfId="0" applyFont="1" applyFill="1" applyBorder="1"/>
    <xf numFmtId="0" fontId="30" fillId="0" borderId="28" xfId="0" applyFont="1" applyFill="1" applyBorder="1"/>
    <xf numFmtId="0" fontId="10" fillId="0" borderId="0" xfId="0" applyFont="1" applyFill="1"/>
    <xf numFmtId="39" fontId="10" fillId="0" borderId="0" xfId="28" applyNumberFormat="1" applyFont="1" applyFill="1"/>
    <xf numFmtId="0" fontId="10" fillId="0" borderId="0" xfId="0" applyFont="1"/>
    <xf numFmtId="0" fontId="30" fillId="0" borderId="39" xfId="0" applyFont="1" applyFill="1" applyBorder="1"/>
    <xf numFmtId="39" fontId="0" fillId="0" borderId="0" xfId="28" applyNumberFormat="1" applyFont="1" applyFill="1"/>
    <xf numFmtId="175" fontId="0" fillId="0" borderId="0" xfId="0" applyNumberFormat="1"/>
    <xf numFmtId="9" fontId="0" fillId="0" borderId="0" xfId="0" applyNumberFormat="1"/>
    <xf numFmtId="0" fontId="0" fillId="0" borderId="0" xfId="0" applyAlignment="1">
      <alignment wrapText="1"/>
    </xf>
    <xf numFmtId="0" fontId="0" fillId="25" borderId="0" xfId="0" applyFill="1"/>
    <xf numFmtId="0" fontId="46" fillId="0" borderId="0" xfId="39" applyFont="1" applyAlignment="1" applyProtection="1"/>
    <xf numFmtId="0" fontId="0" fillId="26" borderId="0" xfId="0" applyFill="1"/>
    <xf numFmtId="0" fontId="10" fillId="26" borderId="0" xfId="0" applyFont="1" applyFill="1"/>
    <xf numFmtId="0" fontId="0" fillId="0" borderId="0" xfId="0" applyFont="1"/>
    <xf numFmtId="0" fontId="10" fillId="0" borderId="0" xfId="0" quotePrefix="1" applyFont="1" applyAlignment="1">
      <alignment horizontal="left"/>
    </xf>
    <xf numFmtId="165" fontId="0" fillId="0" borderId="0" xfId="28" applyNumberFormat="1" applyFont="1"/>
    <xf numFmtId="9" fontId="0" fillId="26" borderId="0" xfId="0" applyNumberFormat="1" applyFill="1"/>
    <xf numFmtId="165" fontId="0" fillId="26" borderId="0" xfId="28" applyNumberFormat="1" applyFont="1" applyFill="1"/>
    <xf numFmtId="0" fontId="48" fillId="0" borderId="0" xfId="39" applyFont="1" applyAlignment="1" applyProtection="1"/>
    <xf numFmtId="0" fontId="31" fillId="0" borderId="0" xfId="0" applyNumberFormat="1" applyFont="1" applyAlignment="1">
      <alignment wrapText="1"/>
    </xf>
    <xf numFmtId="3" fontId="0" fillId="26" borderId="0" xfId="0" applyNumberFormat="1" applyFill="1"/>
    <xf numFmtId="0" fontId="31" fillId="26" borderId="0" xfId="0" applyFont="1" applyFill="1" applyBorder="1"/>
    <xf numFmtId="0" fontId="31" fillId="26" borderId="16" xfId="0" applyFont="1" applyFill="1" applyBorder="1" applyAlignment="1">
      <alignment horizontal="center"/>
    </xf>
    <xf numFmtId="0" fontId="31" fillId="26" borderId="16" xfId="0" applyFont="1" applyFill="1" applyBorder="1"/>
    <xf numFmtId="0" fontId="31" fillId="27" borderId="0" xfId="0" applyFont="1" applyFill="1"/>
    <xf numFmtId="0" fontId="31" fillId="27" borderId="16" xfId="0" applyFont="1" applyFill="1" applyBorder="1" applyAlignment="1">
      <alignment horizontal="center"/>
    </xf>
    <xf numFmtId="0" fontId="31" fillId="27" borderId="16" xfId="0" applyFont="1" applyFill="1" applyBorder="1"/>
    <xf numFmtId="0" fontId="10" fillId="27" borderId="0" xfId="0" applyFont="1" applyFill="1"/>
    <xf numFmtId="0" fontId="0" fillId="27" borderId="0" xfId="0" applyFill="1"/>
    <xf numFmtId="0" fontId="31" fillId="27" borderId="16" xfId="0" applyFont="1" applyFill="1" applyBorder="1" applyAlignment="1">
      <alignment wrapText="1"/>
    </xf>
    <xf numFmtId="0" fontId="10" fillId="27" borderId="23" xfId="0" applyFont="1" applyFill="1" applyBorder="1"/>
    <xf numFmtId="0" fontId="0" fillId="27" borderId="23" xfId="0" applyFill="1" applyBorder="1"/>
    <xf numFmtId="3" fontId="0" fillId="27" borderId="23" xfId="0" applyNumberFormat="1" applyFill="1" applyBorder="1"/>
    <xf numFmtId="0" fontId="49" fillId="27" borderId="0" xfId="0" applyFont="1" applyFill="1" applyBorder="1"/>
    <xf numFmtId="0" fontId="10" fillId="0" borderId="0" xfId="0" applyFont="1" applyAlignment="1">
      <alignment horizontal="left"/>
    </xf>
    <xf numFmtId="39" fontId="10" fillId="0" borderId="0" xfId="28" applyNumberFormat="1" applyFont="1" applyFill="1"/>
    <xf numFmtId="0" fontId="45" fillId="0" borderId="0" xfId="0" applyFont="1" applyAlignment="1">
      <alignment vertical="center"/>
    </xf>
    <xf numFmtId="0" fontId="10" fillId="0" borderId="0" xfId="101"/>
    <xf numFmtId="0" fontId="10" fillId="0" borderId="0" xfId="101" applyFont="1" applyBorder="1"/>
    <xf numFmtId="0" fontId="10" fillId="0" borderId="0" xfId="0" applyFont="1"/>
    <xf numFmtId="0" fontId="10" fillId="0" borderId="0" xfId="0" applyFont="1" applyFill="1" applyBorder="1"/>
    <xf numFmtId="0" fontId="31" fillId="0" borderId="0" xfId="0" applyFont="1" applyAlignment="1">
      <alignment horizontal="center"/>
    </xf>
    <xf numFmtId="167" fontId="0" fillId="0" borderId="0" xfId="0" applyNumberFormat="1"/>
    <xf numFmtId="8" fontId="31" fillId="0" borderId="0" xfId="0" applyNumberFormat="1" applyFont="1"/>
    <xf numFmtId="167" fontId="0" fillId="0" borderId="0" xfId="0" applyNumberFormat="1" applyFill="1"/>
    <xf numFmtId="2" fontId="10" fillId="0" borderId="0" xfId="101" applyNumberFormat="1"/>
    <xf numFmtId="0" fontId="44" fillId="0" borderId="0" xfId="330" applyAlignment="1" applyProtection="1"/>
    <xf numFmtId="0" fontId="10" fillId="0" borderId="0" xfId="101"/>
    <xf numFmtId="0" fontId="5" fillId="0" borderId="0" xfId="1839"/>
    <xf numFmtId="0" fontId="10" fillId="0" borderId="0" xfId="101" applyFont="1"/>
    <xf numFmtId="0" fontId="10" fillId="0" borderId="0" xfId="101" applyFont="1" applyFill="1" applyBorder="1"/>
    <xf numFmtId="17" fontId="5" fillId="0" borderId="0" xfId="1839" quotePrefix="1" applyNumberFormat="1"/>
    <xf numFmtId="0" fontId="0" fillId="0" borderId="0" xfId="0"/>
    <xf numFmtId="0" fontId="31" fillId="0" borderId="0" xfId="0" applyFont="1"/>
    <xf numFmtId="0" fontId="10" fillId="0" borderId="0" xfId="0" applyFont="1"/>
    <xf numFmtId="169" fontId="0" fillId="0" borderId="0" xfId="0" applyNumberFormat="1"/>
    <xf numFmtId="2" fontId="0" fillId="0" borderId="0" xfId="0" applyNumberFormat="1" applyFill="1"/>
    <xf numFmtId="0" fontId="10" fillId="0" borderId="0" xfId="189"/>
    <xf numFmtId="0" fontId="33" fillId="0" borderId="0" xfId="189" applyFont="1"/>
    <xf numFmtId="2" fontId="30" fillId="0" borderId="0" xfId="0" applyNumberFormat="1" applyFont="1" applyFill="1"/>
    <xf numFmtId="2" fontId="10" fillId="0" borderId="0" xfId="0" applyNumberFormat="1" applyFont="1" applyFill="1" applyBorder="1"/>
    <xf numFmtId="0" fontId="10" fillId="0" borderId="63" xfId="0" applyFont="1" applyFill="1" applyBorder="1"/>
    <xf numFmtId="0" fontId="0" fillId="0" borderId="0" xfId="0"/>
    <xf numFmtId="0" fontId="37" fillId="0" borderId="0" xfId="0" applyFont="1" applyAlignment="1">
      <alignment horizontal="right"/>
    </xf>
    <xf numFmtId="0" fontId="10" fillId="0" borderId="0" xfId="0" applyFont="1" applyFill="1" applyBorder="1"/>
    <xf numFmtId="0" fontId="31" fillId="0" borderId="0" xfId="0" applyFont="1" applyAlignment="1">
      <alignment horizontal="center"/>
    </xf>
    <xf numFmtId="0" fontId="31" fillId="0" borderId="0" xfId="0" applyFont="1" applyBorder="1"/>
    <xf numFmtId="0" fontId="31" fillId="0" borderId="0" xfId="0" applyFont="1" applyFill="1" applyBorder="1"/>
    <xf numFmtId="0" fontId="31" fillId="0" borderId="0" xfId="0" applyFont="1" applyFill="1"/>
    <xf numFmtId="0" fontId="0" fillId="0" borderId="0" xfId="0" applyFill="1"/>
    <xf numFmtId="0" fontId="29" fillId="24" borderId="17" xfId="0" applyFont="1" applyFill="1" applyBorder="1"/>
    <xf numFmtId="0" fontId="42" fillId="0" borderId="0" xfId="0" applyFont="1" applyFill="1" applyBorder="1" applyAlignment="1">
      <alignment wrapText="1"/>
    </xf>
    <xf numFmtId="0" fontId="39" fillId="24" borderId="18" xfId="0" applyFont="1" applyFill="1" applyBorder="1"/>
    <xf numFmtId="0" fontId="41" fillId="0" borderId="0" xfId="0" applyFont="1" applyFill="1" applyBorder="1" applyAlignment="1">
      <alignment horizontal="right"/>
    </xf>
    <xf numFmtId="0" fontId="41" fillId="0" borderId="0" xfId="0" applyFont="1" applyBorder="1" applyAlignment="1">
      <alignment horizontal="right"/>
    </xf>
    <xf numFmtId="6" fontId="41" fillId="0" borderId="0" xfId="0" applyNumberFormat="1" applyFont="1" applyFill="1" applyBorder="1"/>
    <xf numFmtId="164" fontId="31" fillId="0" borderId="29" xfId="29" applyNumberFormat="1" applyFont="1" applyFill="1" applyBorder="1" applyAlignment="1" applyProtection="1">
      <alignment horizontal="center" vertical="center" wrapText="1"/>
    </xf>
    <xf numFmtId="0" fontId="41" fillId="0" borderId="29" xfId="0" applyFont="1" applyFill="1" applyBorder="1" applyAlignment="1">
      <alignment horizontal="right"/>
    </xf>
    <xf numFmtId="0" fontId="41" fillId="0" borderId="37" xfId="0" applyFont="1" applyFill="1" applyBorder="1" applyAlignment="1">
      <alignment horizontal="right"/>
    </xf>
    <xf numFmtId="0" fontId="10" fillId="0" borderId="28" xfId="0" applyFont="1" applyFill="1" applyBorder="1"/>
    <xf numFmtId="0" fontId="43" fillId="0" borderId="0" xfId="0" applyFont="1" applyFill="1" applyBorder="1" applyAlignment="1">
      <alignment wrapText="1"/>
    </xf>
    <xf numFmtId="175" fontId="0" fillId="0" borderId="0" xfId="31" applyNumberFormat="1" applyFont="1" applyFill="1"/>
    <xf numFmtId="0" fontId="10" fillId="0" borderId="0" xfId="0" applyFont="1" applyBorder="1"/>
    <xf numFmtId="0" fontId="10" fillId="0" borderId="16" xfId="0" applyFont="1" applyFill="1" applyBorder="1"/>
    <xf numFmtId="0" fontId="34" fillId="0" borderId="0" xfId="0" applyFont="1" applyFill="1"/>
    <xf numFmtId="0" fontId="95" fillId="0" borderId="0" xfId="0" applyFont="1"/>
    <xf numFmtId="0" fontId="89" fillId="0" borderId="0" xfId="0" applyFont="1"/>
    <xf numFmtId="0" fontId="94" fillId="0" borderId="0" xfId="0" applyFont="1"/>
    <xf numFmtId="0" fontId="94" fillId="0" borderId="0" xfId="0" applyFont="1" applyFill="1"/>
    <xf numFmtId="0" fontId="10" fillId="0" borderId="16" xfId="101" applyBorder="1"/>
    <xf numFmtId="0" fontId="10" fillId="0" borderId="16" xfId="101" applyFont="1" applyBorder="1"/>
    <xf numFmtId="0" fontId="10" fillId="0" borderId="0" xfId="101" applyBorder="1"/>
    <xf numFmtId="1" fontId="0" fillId="0" borderId="0" xfId="0" applyNumberFormat="1"/>
    <xf numFmtId="0" fontId="4" fillId="0" borderId="0" xfId="3003" applyFill="1"/>
    <xf numFmtId="0" fontId="89" fillId="0" borderId="0" xfId="189" applyFont="1" applyFill="1"/>
    <xf numFmtId="0" fontId="34" fillId="0" borderId="0" xfId="189" applyFont="1" applyFill="1"/>
    <xf numFmtId="0" fontId="37" fillId="0" borderId="31" xfId="0" applyFont="1" applyBorder="1" applyAlignment="1">
      <alignment horizontal="right"/>
    </xf>
    <xf numFmtId="171" fontId="30" fillId="0" borderId="30" xfId="29" applyNumberFormat="1" applyFont="1" applyFill="1" applyBorder="1" applyAlignment="1" applyProtection="1"/>
    <xf numFmtId="6" fontId="30" fillId="0" borderId="33" xfId="0" applyNumberFormat="1" applyFont="1" applyFill="1" applyBorder="1"/>
    <xf numFmtId="0" fontId="38" fillId="0" borderId="27" xfId="0" applyFont="1" applyFill="1" applyBorder="1" applyAlignment="1">
      <alignment horizontal="left"/>
    </xf>
    <xf numFmtId="0" fontId="38" fillId="0" borderId="28" xfId="0" applyFont="1" applyFill="1" applyBorder="1" applyAlignment="1">
      <alignment horizontal="left"/>
    </xf>
    <xf numFmtId="0" fontId="36" fillId="60" borderId="35" xfId="28" applyNumberFormat="1" applyFont="1" applyFill="1" applyBorder="1" applyAlignment="1">
      <alignment wrapText="1"/>
    </xf>
    <xf numFmtId="165" fontId="36" fillId="60" borderId="40" xfId="28" applyNumberFormat="1" applyFont="1" applyFill="1" applyBorder="1" applyAlignment="1">
      <alignment wrapText="1"/>
    </xf>
    <xf numFmtId="165" fontId="36" fillId="60" borderId="34" xfId="28" applyNumberFormat="1" applyFont="1" applyFill="1" applyBorder="1" applyAlignment="1">
      <alignment wrapText="1"/>
    </xf>
    <xf numFmtId="3" fontId="36" fillId="60" borderId="40" xfId="28" applyNumberFormat="1" applyFont="1" applyFill="1" applyBorder="1" applyAlignment="1">
      <alignment wrapText="1"/>
    </xf>
    <xf numFmtId="0" fontId="36" fillId="60" borderId="34" xfId="28" applyNumberFormat="1" applyFont="1" applyFill="1" applyBorder="1" applyAlignment="1">
      <alignment wrapText="1"/>
    </xf>
    <xf numFmtId="3" fontId="36" fillId="60" borderId="35" xfId="28" applyNumberFormat="1" applyFont="1" applyFill="1" applyBorder="1" applyAlignment="1">
      <alignment wrapText="1"/>
    </xf>
    <xf numFmtId="3" fontId="36" fillId="60" borderId="33" xfId="28" applyNumberFormat="1" applyFont="1" applyFill="1" applyBorder="1" applyAlignment="1">
      <alignment wrapText="1"/>
    </xf>
    <xf numFmtId="170" fontId="35" fillId="60" borderId="0" xfId="0" applyNumberFormat="1" applyFont="1" applyFill="1" applyBorder="1" applyAlignment="1">
      <alignment horizontal="right"/>
    </xf>
    <xf numFmtId="170" fontId="30" fillId="0" borderId="0" xfId="0" applyNumberFormat="1" applyFont="1" applyBorder="1"/>
    <xf numFmtId="170" fontId="47" fillId="60" borderId="0" xfId="0" applyNumberFormat="1" applyFont="1" applyFill="1" applyBorder="1"/>
    <xf numFmtId="170" fontId="36" fillId="60" borderId="0" xfId="0" applyNumberFormat="1" applyFont="1" applyFill="1" applyBorder="1" applyAlignment="1">
      <alignment horizontal="right"/>
    </xf>
    <xf numFmtId="170" fontId="38" fillId="0" borderId="0" xfId="32" applyNumberFormat="1" applyFont="1" applyFill="1" applyBorder="1" applyAlignment="1">
      <alignment horizontal="right"/>
    </xf>
    <xf numFmtId="170" fontId="10" fillId="0" borderId="0" xfId="0" applyNumberFormat="1" applyFont="1" applyFill="1" applyBorder="1" applyAlignment="1">
      <alignment horizontal="right"/>
    </xf>
    <xf numFmtId="170" fontId="30" fillId="0" borderId="0" xfId="28" applyNumberFormat="1" applyFont="1" applyFill="1" applyBorder="1" applyAlignment="1">
      <alignment horizontal="right"/>
    </xf>
    <xf numFmtId="170" fontId="47" fillId="60" borderId="0" xfId="28" applyNumberFormat="1" applyFont="1" applyFill="1" applyBorder="1" applyAlignment="1">
      <alignment horizontal="right"/>
    </xf>
    <xf numFmtId="170" fontId="41" fillId="0" borderId="0" xfId="32" applyNumberFormat="1" applyFont="1" applyFill="1" applyBorder="1" applyAlignment="1">
      <alignment horizontal="right"/>
    </xf>
    <xf numFmtId="170" fontId="36" fillId="60" borderId="0" xfId="0" applyNumberFormat="1" applyFont="1" applyFill="1" applyBorder="1" applyAlignment="1"/>
    <xf numFmtId="170" fontId="10" fillId="0" borderId="0" xfId="0" applyNumberFormat="1" applyFont="1" applyFill="1" applyBorder="1"/>
    <xf numFmtId="44" fontId="36" fillId="60" borderId="0" xfId="0" applyNumberFormat="1" applyFont="1" applyFill="1" applyBorder="1" applyAlignment="1"/>
    <xf numFmtId="8" fontId="38" fillId="0" borderId="30" xfId="0" applyNumberFormat="1" applyFont="1" applyFill="1" applyBorder="1" applyAlignment="1">
      <alignment shrinkToFit="1"/>
    </xf>
    <xf numFmtId="6" fontId="30" fillId="0" borderId="27" xfId="0" applyNumberFormat="1" applyFont="1" applyBorder="1"/>
    <xf numFmtId="0" fontId="10" fillId="0" borderId="27" xfId="0" applyFont="1" applyFill="1" applyBorder="1" applyAlignment="1">
      <alignment wrapText="1"/>
    </xf>
    <xf numFmtId="0" fontId="47" fillId="60" borderId="30" xfId="0" applyFont="1" applyFill="1" applyBorder="1"/>
    <xf numFmtId="42" fontId="10" fillId="0" borderId="34" xfId="0" applyNumberFormat="1" applyFont="1" applyFill="1" applyBorder="1" applyAlignment="1">
      <alignment horizontal="right"/>
    </xf>
    <xf numFmtId="0" fontId="10" fillId="0" borderId="16" xfId="3304" applyFont="1" applyBorder="1" applyAlignment="1">
      <alignment wrapText="1"/>
    </xf>
    <xf numFmtId="169" fontId="0" fillId="0" borderId="0" xfId="0" applyNumberFormat="1" applyFill="1"/>
    <xf numFmtId="0" fontId="10" fillId="0" borderId="20" xfId="3304" applyFont="1" applyFill="1" applyBorder="1"/>
    <xf numFmtId="0" fontId="10" fillId="0" borderId="16" xfId="3304" applyFont="1" applyBorder="1"/>
    <xf numFmtId="0" fontId="78" fillId="0" borderId="0" xfId="0" applyFont="1" applyFill="1"/>
    <xf numFmtId="0" fontId="10" fillId="0" borderId="0" xfId="3304" applyFont="1" applyBorder="1" applyAlignment="1">
      <alignment horizontal="left" wrapText="1"/>
    </xf>
    <xf numFmtId="0" fontId="10" fillId="0" borderId="0" xfId="3304" applyFont="1" applyBorder="1" applyAlignment="1">
      <alignment wrapText="1"/>
    </xf>
    <xf numFmtId="0" fontId="10" fillId="0" borderId="14" xfId="3304" applyFont="1" applyBorder="1"/>
    <xf numFmtId="0" fontId="10" fillId="0" borderId="0" xfId="3304" applyFont="1" applyBorder="1"/>
    <xf numFmtId="0" fontId="10" fillId="0" borderId="0" xfId="3304" applyFont="1" applyFill="1" applyBorder="1"/>
    <xf numFmtId="0" fontId="10" fillId="0" borderId="14" xfId="3304" applyFont="1" applyFill="1" applyBorder="1"/>
    <xf numFmtId="10" fontId="34" fillId="0" borderId="0" xfId="48" applyNumberFormat="1" applyFont="1"/>
    <xf numFmtId="0" fontId="88" fillId="0" borderId="0" xfId="3020" applyFill="1"/>
    <xf numFmtId="0" fontId="92" fillId="0" borderId="0" xfId="3003" applyFont="1" applyFill="1"/>
    <xf numFmtId="175" fontId="2" fillId="0" borderId="0" xfId="16384" applyNumberFormat="1"/>
    <xf numFmtId="185" fontId="0" fillId="0" borderId="0" xfId="0" applyNumberFormat="1" applyAlignment="1">
      <alignment horizontal="right"/>
    </xf>
    <xf numFmtId="0" fontId="1" fillId="0" borderId="0" xfId="1839" applyFont="1"/>
    <xf numFmtId="167" fontId="30" fillId="0" borderId="27" xfId="0" applyNumberFormat="1" applyFont="1" applyBorder="1"/>
    <xf numFmtId="0" fontId="10" fillId="0" borderId="39" xfId="0" applyFont="1" applyFill="1" applyBorder="1"/>
    <xf numFmtId="0" fontId="33" fillId="0" borderId="27" xfId="0" applyFont="1" applyFill="1" applyBorder="1" applyAlignment="1">
      <alignment horizontal="left" wrapText="1"/>
    </xf>
    <xf numFmtId="168" fontId="10" fillId="0" borderId="35" xfId="0" applyNumberFormat="1" applyFont="1" applyFill="1" applyBorder="1"/>
    <xf numFmtId="165" fontId="35" fillId="0" borderId="0" xfId="28" applyNumberFormat="1" applyFont="1" applyFill="1" applyBorder="1" applyAlignment="1">
      <alignment wrapText="1"/>
    </xf>
    <xf numFmtId="183" fontId="35" fillId="0" borderId="0" xfId="28" applyNumberFormat="1" applyFont="1" applyFill="1" applyBorder="1" applyAlignment="1">
      <alignment wrapText="1"/>
    </xf>
    <xf numFmtId="0" fontId="31" fillId="0" borderId="30" xfId="0" applyFont="1" applyFill="1" applyBorder="1"/>
    <xf numFmtId="0" fontId="41" fillId="0" borderId="27" xfId="0" applyFont="1" applyFill="1" applyBorder="1" applyAlignment="1">
      <alignment horizontal="left"/>
    </xf>
    <xf numFmtId="10" fontId="34" fillId="0" borderId="0" xfId="0" applyNumberFormat="1" applyFont="1"/>
    <xf numFmtId="0" fontId="34" fillId="0" borderId="0" xfId="48" applyNumberFormat="1" applyFont="1"/>
    <xf numFmtId="0" fontId="10" fillId="0" borderId="20" xfId="0" applyFont="1" applyBorder="1"/>
    <xf numFmtId="0" fontId="21" fillId="0" borderId="21" xfId="39" applyBorder="1" applyAlignment="1" applyProtection="1"/>
    <xf numFmtId="0" fontId="32" fillId="0" borderId="0" xfId="3304" applyFont="1" applyFill="1"/>
    <xf numFmtId="0" fontId="33" fillId="0" borderId="0" xfId="0" applyFont="1" applyFill="1" applyBorder="1" applyAlignment="1">
      <alignment horizontal="left" wrapText="1"/>
    </xf>
    <xf numFmtId="43" fontId="10" fillId="0" borderId="0" xfId="28" applyNumberFormat="1" applyFont="1" applyFill="1" applyBorder="1" applyAlignment="1">
      <alignment wrapText="1"/>
    </xf>
    <xf numFmtId="0" fontId="92" fillId="61" borderId="64" xfId="0" applyFont="1" applyFill="1" applyBorder="1"/>
    <xf numFmtId="0" fontId="92" fillId="61" borderId="65" xfId="0" applyFont="1" applyFill="1" applyBorder="1"/>
    <xf numFmtId="0" fontId="92" fillId="61" borderId="12" xfId="0" applyFont="1" applyFill="1" applyBorder="1"/>
    <xf numFmtId="0" fontId="89" fillId="61" borderId="13" xfId="0" applyFont="1" applyFill="1" applyBorder="1"/>
    <xf numFmtId="0" fontId="92" fillId="61" borderId="15" xfId="0" applyFont="1" applyFill="1" applyBorder="1"/>
    <xf numFmtId="0" fontId="78" fillId="61" borderId="0" xfId="0" applyFont="1" applyFill="1"/>
    <xf numFmtId="0" fontId="89" fillId="61" borderId="0" xfId="0" applyFont="1" applyFill="1"/>
    <xf numFmtId="0" fontId="92" fillId="61" borderId="0" xfId="0" applyFont="1" applyFill="1"/>
    <xf numFmtId="0" fontId="89" fillId="61" borderId="14" xfId="0" applyFont="1" applyFill="1" applyBorder="1"/>
    <xf numFmtId="0" fontId="78" fillId="61" borderId="0" xfId="0" applyFont="1" applyFill="1" applyBorder="1" applyAlignment="1">
      <alignment horizontal="center" wrapText="1"/>
    </xf>
    <xf numFmtId="0" fontId="89" fillId="61" borderId="0" xfId="0" applyFont="1" applyFill="1" applyBorder="1" applyAlignment="1">
      <alignment horizontal="center"/>
    </xf>
    <xf numFmtId="0" fontId="78" fillId="61" borderId="14" xfId="0" applyFont="1" applyFill="1" applyBorder="1"/>
    <xf numFmtId="0" fontId="78" fillId="61" borderId="20" xfId="0" applyFont="1" applyFill="1" applyBorder="1"/>
    <xf numFmtId="0" fontId="78" fillId="61" borderId="0" xfId="0" applyFont="1" applyFill="1" applyBorder="1"/>
    <xf numFmtId="0" fontId="89" fillId="61" borderId="12" xfId="0" applyFont="1" applyFill="1" applyBorder="1"/>
    <xf numFmtId="0" fontId="78" fillId="61" borderId="12" xfId="3304" applyFont="1" applyFill="1" applyBorder="1"/>
    <xf numFmtId="0" fontId="78" fillId="61" borderId="15" xfId="3304" applyFont="1" applyFill="1" applyBorder="1"/>
    <xf numFmtId="0" fontId="0" fillId="61" borderId="0" xfId="0" applyFill="1"/>
    <xf numFmtId="0" fontId="91" fillId="61" borderId="0" xfId="0" applyFont="1" applyFill="1" applyBorder="1"/>
    <xf numFmtId="0" fontId="89" fillId="61" borderId="0" xfId="0" applyFont="1" applyFill="1" applyBorder="1"/>
    <xf numFmtId="0" fontId="89" fillId="61" borderId="0" xfId="0" applyFont="1" applyFill="1" applyAlignment="1">
      <alignment horizontal="left"/>
    </xf>
    <xf numFmtId="0" fontId="90" fillId="61" borderId="0" xfId="0" applyFont="1" applyFill="1"/>
    <xf numFmtId="0" fontId="89" fillId="61" borderId="0" xfId="189" applyFont="1" applyFill="1"/>
    <xf numFmtId="0" fontId="89" fillId="61" borderId="0" xfId="189" applyFont="1" applyFill="1" applyAlignment="1">
      <alignment horizontal="left"/>
    </xf>
    <xf numFmtId="10" fontId="89" fillId="61" borderId="0" xfId="0" applyNumberFormat="1" applyFont="1" applyFill="1"/>
    <xf numFmtId="0" fontId="78" fillId="61" borderId="0" xfId="189" applyFont="1" applyFill="1"/>
    <xf numFmtId="0" fontId="97" fillId="61" borderId="0" xfId="189" applyFont="1" applyFill="1"/>
    <xf numFmtId="0" fontId="31" fillId="61" borderId="0" xfId="189" applyFont="1" applyFill="1"/>
    <xf numFmtId="0" fontId="65" fillId="61" borderId="0" xfId="2508" applyFont="1" applyFill="1"/>
    <xf numFmtId="0" fontId="78" fillId="61" borderId="0" xfId="101" applyFont="1" applyFill="1"/>
    <xf numFmtId="0" fontId="62" fillId="61" borderId="0" xfId="1839" applyFont="1" applyFill="1"/>
    <xf numFmtId="0" fontId="78" fillId="61" borderId="0" xfId="101" applyFont="1" applyFill="1" applyBorder="1" applyAlignment="1">
      <alignment wrapText="1"/>
    </xf>
    <xf numFmtId="0" fontId="5" fillId="61" borderId="0" xfId="1839" applyFill="1"/>
    <xf numFmtId="0" fontId="78" fillId="62" borderId="24" xfId="0" applyFont="1" applyFill="1" applyBorder="1" applyAlignment="1">
      <alignment horizontal="left"/>
    </xf>
    <xf numFmtId="0" fontId="89" fillId="62" borderId="25" xfId="0" applyFont="1" applyFill="1" applyBorder="1"/>
    <xf numFmtId="0" fontId="89" fillId="62" borderId="26" xfId="0" applyFont="1" applyFill="1" applyBorder="1"/>
    <xf numFmtId="0" fontId="101" fillId="62" borderId="24" xfId="0" applyFont="1" applyFill="1" applyBorder="1" applyAlignment="1">
      <alignment horizontal="left"/>
    </xf>
    <xf numFmtId="0" fontId="101" fillId="62" borderId="24" xfId="0" applyFont="1" applyFill="1" applyBorder="1"/>
    <xf numFmtId="0" fontId="101" fillId="62" borderId="25" xfId="0" applyFont="1" applyFill="1" applyBorder="1"/>
    <xf numFmtId="0" fontId="101" fillId="62" borderId="26" xfId="0" applyFont="1" applyFill="1" applyBorder="1"/>
    <xf numFmtId="0" fontId="102" fillId="62" borderId="25" xfId="0" applyFont="1" applyFill="1" applyBorder="1"/>
    <xf numFmtId="0" fontId="102" fillId="62" borderId="26" xfId="0" applyFont="1" applyFill="1" applyBorder="1"/>
    <xf numFmtId="0" fontId="78" fillId="62" borderId="25" xfId="0" applyFont="1" applyFill="1" applyBorder="1"/>
    <xf numFmtId="0" fontId="78" fillId="62" borderId="26" xfId="0" applyFont="1" applyFill="1" applyBorder="1"/>
    <xf numFmtId="6" fontId="78" fillId="62" borderId="25" xfId="0" applyNumberFormat="1" applyFont="1" applyFill="1" applyBorder="1"/>
    <xf numFmtId="165" fontId="30" fillId="0" borderId="33" xfId="28" applyNumberFormat="1" applyFont="1" applyBorder="1"/>
    <xf numFmtId="0" fontId="78" fillId="62" borderId="25" xfId="0" applyFont="1" applyFill="1" applyBorder="1" applyAlignment="1">
      <alignment horizontal="center"/>
    </xf>
    <xf numFmtId="0" fontId="78" fillId="62" borderId="26" xfId="0" applyFont="1" applyFill="1" applyBorder="1" applyAlignment="1">
      <alignment horizontal="center"/>
    </xf>
    <xf numFmtId="0" fontId="40" fillId="0" borderId="27" xfId="0" applyFont="1" applyBorder="1" applyAlignment="1">
      <alignment horizontal="right"/>
    </xf>
    <xf numFmtId="6" fontId="41" fillId="0" borderId="30" xfId="0" applyNumberFormat="1" applyFont="1" applyFill="1" applyBorder="1"/>
    <xf numFmtId="0" fontId="41" fillId="0" borderId="27" xfId="0" applyFont="1" applyBorder="1" applyAlignment="1">
      <alignment horizontal="right"/>
    </xf>
    <xf numFmtId="0" fontId="30" fillId="0" borderId="30" xfId="0" applyFont="1" applyBorder="1"/>
    <xf numFmtId="0" fontId="41" fillId="0" borderId="28" xfId="0" applyFont="1" applyBorder="1" applyAlignment="1">
      <alignment horizontal="right"/>
    </xf>
    <xf numFmtId="0" fontId="31" fillId="0" borderId="31" xfId="0" applyFont="1" applyBorder="1"/>
    <xf numFmtId="0" fontId="31" fillId="0" borderId="31" xfId="0" applyFont="1" applyFill="1" applyBorder="1"/>
    <xf numFmtId="6" fontId="41" fillId="0" borderId="33" xfId="0" applyNumberFormat="1" applyFont="1" applyFill="1" applyBorder="1"/>
    <xf numFmtId="0" fontId="41" fillId="0" borderId="30" xfId="0" applyFont="1" applyBorder="1"/>
    <xf numFmtId="0" fontId="41" fillId="0" borderId="27" xfId="0" applyFont="1" applyFill="1" applyBorder="1" applyAlignment="1">
      <alignment horizontal="right"/>
    </xf>
    <xf numFmtId="0" fontId="31" fillId="0" borderId="27" xfId="0" applyFont="1" applyFill="1" applyBorder="1" applyAlignment="1">
      <alignment horizontal="right"/>
    </xf>
    <xf numFmtId="6" fontId="31" fillId="0" borderId="30" xfId="0" applyNumberFormat="1" applyFont="1" applyFill="1" applyBorder="1"/>
    <xf numFmtId="170" fontId="41" fillId="0" borderId="31" xfId="32" applyNumberFormat="1" applyFont="1" applyFill="1" applyBorder="1" applyAlignment="1">
      <alignment horizontal="right"/>
    </xf>
    <xf numFmtId="0" fontId="41" fillId="0" borderId="30" xfId="0" applyFont="1" applyFill="1" applyBorder="1"/>
    <xf numFmtId="0" fontId="40" fillId="0" borderId="27" xfId="0" applyFont="1" applyFill="1" applyBorder="1" applyAlignment="1">
      <alignment horizontal="right"/>
    </xf>
    <xf numFmtId="2" fontId="40" fillId="0" borderId="27" xfId="0" applyNumberFormat="1" applyFont="1" applyBorder="1" applyAlignment="1">
      <alignment horizontal="right"/>
    </xf>
    <xf numFmtId="2" fontId="41" fillId="0" borderId="30" xfId="0" applyNumberFormat="1" applyFont="1" applyFill="1" applyBorder="1"/>
    <xf numFmtId="0" fontId="41" fillId="0" borderId="28" xfId="0" applyFont="1" applyFill="1" applyBorder="1" applyAlignment="1">
      <alignment horizontal="right"/>
    </xf>
    <xf numFmtId="0" fontId="92" fillId="61" borderId="70" xfId="0" applyFont="1" applyFill="1" applyBorder="1"/>
    <xf numFmtId="0" fontId="92" fillId="61" borderId="29" xfId="0" applyFont="1" applyFill="1" applyBorder="1" applyAlignment="1">
      <alignment horizontal="left"/>
    </xf>
    <xf numFmtId="0" fontId="89" fillId="61" borderId="29" xfId="0" applyFont="1" applyFill="1" applyBorder="1"/>
    <xf numFmtId="0" fontId="94" fillId="61" borderId="29" xfId="0" applyFont="1" applyFill="1" applyBorder="1"/>
    <xf numFmtId="0" fontId="89" fillId="61" borderId="71" xfId="0" applyFont="1" applyFill="1" applyBorder="1"/>
    <xf numFmtId="170" fontId="31" fillId="0" borderId="31" xfId="0" applyNumberFormat="1" applyFont="1" applyBorder="1"/>
    <xf numFmtId="43" fontId="30" fillId="0" borderId="0" xfId="0" applyNumberFormat="1" applyFont="1" applyBorder="1"/>
    <xf numFmtId="173" fontId="35" fillId="0" borderId="21" xfId="48" applyNumberFormat="1" applyFont="1" applyBorder="1"/>
    <xf numFmtId="170" fontId="30" fillId="0" borderId="0" xfId="0" applyNumberFormat="1" applyFont="1" applyFill="1"/>
    <xf numFmtId="6" fontId="30" fillId="0" borderId="0" xfId="0" applyNumberFormat="1" applyFont="1" applyFill="1"/>
    <xf numFmtId="0" fontId="99" fillId="0" borderId="27" xfId="0" applyFont="1" applyBorder="1" applyAlignment="1">
      <alignment horizontal="right"/>
    </xf>
    <xf numFmtId="170" fontId="47" fillId="60" borderId="0" xfId="0" applyNumberFormat="1" applyFont="1" applyFill="1" applyBorder="1" applyAlignment="1">
      <alignment horizontal="right"/>
    </xf>
    <xf numFmtId="0" fontId="47" fillId="0" borderId="0" xfId="0" applyFont="1" applyFill="1"/>
    <xf numFmtId="3" fontId="10" fillId="0" borderId="33" xfId="28" applyNumberFormat="1" applyFont="1" applyFill="1" applyBorder="1" applyAlignment="1">
      <alignment wrapText="1"/>
    </xf>
    <xf numFmtId="0" fontId="0" fillId="60" borderId="10" xfId="0" applyFill="1" applyBorder="1"/>
    <xf numFmtId="0" fontId="0" fillId="0" borderId="10" xfId="0" applyBorder="1"/>
    <xf numFmtId="0" fontId="10" fillId="0" borderId="10" xfId="0" applyFont="1" applyBorder="1" applyAlignment="1">
      <alignment wrapText="1"/>
    </xf>
    <xf numFmtId="0" fontId="0" fillId="0" borderId="27" xfId="0" applyBorder="1"/>
    <xf numFmtId="175" fontId="0" fillId="0" borderId="0" xfId="0" applyNumberFormat="1" applyBorder="1"/>
    <xf numFmtId="0" fontId="0" fillId="0" borderId="30" xfId="0" applyBorder="1"/>
    <xf numFmtId="0" fontId="10" fillId="0" borderId="74" xfId="0" applyFont="1" applyBorder="1" applyAlignment="1">
      <alignment wrapText="1"/>
    </xf>
    <xf numFmtId="0" fontId="0" fillId="60" borderId="74" xfId="0" applyFill="1" applyBorder="1"/>
    <xf numFmtId="0" fontId="0" fillId="0" borderId="28" xfId="0" applyBorder="1"/>
    <xf numFmtId="0" fontId="0" fillId="0" borderId="31" xfId="0" applyBorder="1"/>
    <xf numFmtId="0" fontId="0" fillId="0" borderId="33" xfId="0" applyBorder="1"/>
    <xf numFmtId="0" fontId="31" fillId="64" borderId="72" xfId="0" applyFont="1" applyFill="1" applyBorder="1"/>
    <xf numFmtId="0" fontId="0" fillId="64" borderId="37" xfId="0" applyFill="1" applyBorder="1"/>
    <xf numFmtId="0" fontId="0" fillId="64" borderId="73" xfId="0" applyFill="1" applyBorder="1"/>
    <xf numFmtId="184" fontId="10" fillId="0" borderId="35" xfId="28" applyNumberFormat="1" applyFont="1" applyFill="1" applyBorder="1" applyAlignment="1">
      <alignment wrapText="1"/>
    </xf>
    <xf numFmtId="3" fontId="36" fillId="0" borderId="33" xfId="28" applyNumberFormat="1" applyFont="1" applyFill="1" applyBorder="1" applyAlignment="1">
      <alignment wrapText="1"/>
    </xf>
    <xf numFmtId="0" fontId="101" fillId="62" borderId="72" xfId="0" applyFont="1" applyFill="1" applyBorder="1" applyAlignment="1">
      <alignment horizontal="left"/>
    </xf>
    <xf numFmtId="0" fontId="78" fillId="62" borderId="37" xfId="0" applyFont="1" applyFill="1" applyBorder="1"/>
    <xf numFmtId="0" fontId="78" fillId="62" borderId="73" xfId="0" applyFont="1" applyFill="1" applyBorder="1"/>
    <xf numFmtId="0" fontId="10" fillId="0" borderId="30" xfId="28" applyNumberFormat="1" applyFont="1" applyFill="1" applyBorder="1" applyAlignment="1">
      <alignment wrapText="1"/>
    </xf>
    <xf numFmtId="43" fontId="10" fillId="0" borderId="33" xfId="28" applyFont="1" applyFill="1" applyBorder="1" applyAlignment="1">
      <alignment wrapText="1"/>
    </xf>
    <xf numFmtId="0" fontId="10" fillId="0" borderId="30" xfId="0" applyFont="1" applyFill="1" applyBorder="1"/>
    <xf numFmtId="168" fontId="10" fillId="0" borderId="30" xfId="0" applyNumberFormat="1" applyFont="1" applyFill="1" applyBorder="1"/>
    <xf numFmtId="0" fontId="47" fillId="60" borderId="30" xfId="28" applyNumberFormat="1" applyFont="1" applyFill="1" applyBorder="1" applyAlignment="1">
      <alignment wrapText="1"/>
    </xf>
    <xf numFmtId="0" fontId="47" fillId="60" borderId="31" xfId="0" applyFont="1" applyFill="1" applyBorder="1"/>
    <xf numFmtId="0" fontId="10" fillId="60" borderId="76" xfId="0" applyFont="1" applyFill="1" applyBorder="1" applyAlignment="1">
      <alignment wrapText="1"/>
    </xf>
    <xf numFmtId="0" fontId="10" fillId="60" borderId="77" xfId="0" applyFont="1" applyFill="1" applyBorder="1" applyAlignment="1">
      <alignment wrapText="1"/>
    </xf>
    <xf numFmtId="0" fontId="101" fillId="62" borderId="25" xfId="0" applyFont="1" applyFill="1" applyBorder="1" applyAlignment="1">
      <alignment horizontal="left"/>
    </xf>
    <xf numFmtId="0" fontId="30" fillId="0" borderId="75" xfId="0" applyFont="1" applyFill="1" applyBorder="1"/>
    <xf numFmtId="0" fontId="10" fillId="60" borderId="78" xfId="0" applyFont="1" applyFill="1" applyBorder="1" applyAlignment="1">
      <alignment wrapText="1"/>
    </xf>
    <xf numFmtId="0" fontId="10" fillId="60" borderId="79" xfId="0" applyFont="1" applyFill="1" applyBorder="1" applyAlignment="1">
      <alignment wrapText="1"/>
    </xf>
    <xf numFmtId="0" fontId="10" fillId="60" borderId="80" xfId="0" applyFont="1" applyFill="1" applyBorder="1" applyAlignment="1">
      <alignment wrapText="1"/>
    </xf>
    <xf numFmtId="0" fontId="10" fillId="0" borderId="76" xfId="0" applyFont="1" applyFill="1" applyBorder="1" applyAlignment="1">
      <alignment wrapText="1"/>
    </xf>
    <xf numFmtId="0" fontId="10" fillId="0" borderId="77" xfId="0" applyFont="1" applyFill="1" applyBorder="1" applyAlignment="1">
      <alignment wrapText="1"/>
    </xf>
    <xf numFmtId="0" fontId="10" fillId="0" borderId="31" xfId="0" applyFont="1" applyFill="1" applyBorder="1"/>
    <xf numFmtId="0" fontId="10" fillId="0" borderId="81" xfId="0" applyFont="1" applyFill="1" applyBorder="1" applyAlignment="1">
      <alignment horizontal="left" vertical="top" wrapText="1"/>
    </xf>
    <xf numFmtId="0" fontId="10" fillId="0" borderId="82" xfId="0" applyFont="1" applyFill="1" applyBorder="1" applyAlignment="1">
      <alignment wrapText="1"/>
    </xf>
    <xf numFmtId="0" fontId="10" fillId="60" borderId="82" xfId="0" applyFont="1" applyFill="1" applyBorder="1" applyAlignment="1">
      <alignment wrapText="1"/>
    </xf>
    <xf numFmtId="0" fontId="10" fillId="60" borderId="82" xfId="0" applyFont="1" applyFill="1" applyBorder="1"/>
    <xf numFmtId="0" fontId="10" fillId="0" borderId="83" xfId="0" applyFont="1" applyFill="1" applyBorder="1" applyAlignment="1">
      <alignment wrapText="1"/>
    </xf>
    <xf numFmtId="0" fontId="42" fillId="0" borderId="75" xfId="0" applyFont="1" applyFill="1" applyBorder="1" applyAlignment="1">
      <alignment wrapText="1"/>
    </xf>
    <xf numFmtId="0" fontId="30" fillId="0" borderId="76" xfId="0" applyFont="1" applyFill="1" applyBorder="1"/>
    <xf numFmtId="0" fontId="98" fillId="0" borderId="76" xfId="0" applyFont="1" applyFill="1" applyBorder="1" applyAlignment="1">
      <alignment wrapText="1"/>
    </xf>
    <xf numFmtId="0" fontId="30" fillId="0" borderId="75" xfId="0" applyFont="1" applyFill="1" applyBorder="1" applyAlignment="1">
      <alignment wrapText="1"/>
    </xf>
    <xf numFmtId="0" fontId="42" fillId="0" borderId="76" xfId="0" applyFont="1" applyFill="1" applyBorder="1" applyAlignment="1">
      <alignment wrapText="1"/>
    </xf>
    <xf numFmtId="0" fontId="10" fillId="60" borderId="76" xfId="0" applyFont="1" applyFill="1" applyBorder="1" applyAlignment="1">
      <alignment horizontal="left" wrapText="1"/>
    </xf>
    <xf numFmtId="0" fontId="10" fillId="0" borderId="76" xfId="0" applyFont="1" applyFill="1" applyBorder="1"/>
    <xf numFmtId="0" fontId="31" fillId="0" borderId="76" xfId="0" applyFont="1" applyFill="1" applyBorder="1"/>
    <xf numFmtId="0" fontId="31" fillId="0" borderId="77" xfId="0" applyFont="1" applyFill="1" applyBorder="1"/>
    <xf numFmtId="0" fontId="10" fillId="60" borderId="84" xfId="0" applyFont="1" applyFill="1" applyBorder="1" applyAlignment="1">
      <alignment wrapText="1"/>
    </xf>
    <xf numFmtId="0" fontId="106" fillId="0" borderId="0" xfId="0" applyFont="1" applyAlignment="1">
      <alignment vertical="center" wrapText="1"/>
    </xf>
    <xf numFmtId="173" fontId="0" fillId="0" borderId="0" xfId="0" applyNumberFormat="1"/>
    <xf numFmtId="44" fontId="30" fillId="0" borderId="0" xfId="0" applyNumberFormat="1" applyFont="1"/>
    <xf numFmtId="0" fontId="10" fillId="0" borderId="27" xfId="0" applyFont="1" applyFill="1" applyBorder="1"/>
    <xf numFmtId="0" fontId="99" fillId="0" borderId="27" xfId="0" applyFont="1" applyFill="1" applyBorder="1" applyAlignment="1">
      <alignment horizontal="right"/>
    </xf>
    <xf numFmtId="0" fontId="47" fillId="0" borderId="0" xfId="0" applyFont="1" applyFill="1" applyBorder="1"/>
    <xf numFmtId="44" fontId="47" fillId="60" borderId="0" xfId="0" applyNumberFormat="1" applyFont="1" applyFill="1" applyBorder="1" applyAlignment="1"/>
    <xf numFmtId="2" fontId="99" fillId="0" borderId="27" xfId="0" applyNumberFormat="1" applyFont="1" applyBorder="1" applyAlignment="1">
      <alignment horizontal="right"/>
    </xf>
    <xf numFmtId="2" fontId="47" fillId="0" borderId="0" xfId="0" applyNumberFormat="1" applyFont="1" applyFill="1"/>
    <xf numFmtId="2" fontId="31" fillId="0" borderId="30" xfId="0" applyNumberFormat="1" applyFont="1" applyFill="1" applyBorder="1"/>
    <xf numFmtId="0" fontId="39" fillId="24" borderId="89" xfId="0" applyFont="1" applyFill="1" applyBorder="1"/>
    <xf numFmtId="44" fontId="36" fillId="60" borderId="0" xfId="0" applyNumberFormat="1" applyFont="1" applyFill="1" applyBorder="1" applyAlignment="1">
      <alignment horizontal="right"/>
    </xf>
    <xf numFmtId="44" fontId="47" fillId="60" borderId="0" xfId="0" applyNumberFormat="1" applyFont="1" applyFill="1" applyBorder="1" applyAlignment="1">
      <alignment horizontal="right"/>
    </xf>
    <xf numFmtId="44" fontId="30" fillId="0" borderId="0" xfId="0" applyNumberFormat="1" applyFont="1" applyFill="1" applyBorder="1" applyAlignment="1">
      <alignment horizontal="right"/>
    </xf>
    <xf numFmtId="44" fontId="47" fillId="60" borderId="0" xfId="31" applyNumberFormat="1" applyFont="1" applyFill="1" applyBorder="1" applyAlignment="1">
      <alignment horizontal="right"/>
    </xf>
    <xf numFmtId="170" fontId="47" fillId="60" borderId="0" xfId="0" applyNumberFormat="1" applyFont="1" applyFill="1" applyBorder="1" applyAlignment="1"/>
    <xf numFmtId="170" fontId="10" fillId="0" borderId="0" xfId="0" applyNumberFormat="1" applyFont="1" applyFill="1" applyBorder="1" applyAlignment="1"/>
    <xf numFmtId="170" fontId="41" fillId="0" borderId="0" xfId="32" applyNumberFormat="1" applyFont="1" applyFill="1" applyBorder="1" applyAlignment="1"/>
    <xf numFmtId="170" fontId="38" fillId="0" borderId="0" xfId="32" applyNumberFormat="1" applyFont="1" applyFill="1" applyBorder="1" applyAlignment="1"/>
    <xf numFmtId="170" fontId="41" fillId="0" borderId="31" xfId="32" applyNumberFormat="1" applyFont="1" applyFill="1" applyBorder="1" applyAlignment="1"/>
    <xf numFmtId="44" fontId="47" fillId="63" borderId="0" xfId="31" applyNumberFormat="1" applyFont="1" applyFill="1" applyBorder="1" applyAlignment="1">
      <alignment horizontal="right"/>
    </xf>
    <xf numFmtId="44" fontId="30" fillId="0" borderId="0" xfId="31" applyNumberFormat="1" applyFont="1" applyFill="1" applyBorder="1" applyAlignment="1">
      <alignment horizontal="right"/>
    </xf>
    <xf numFmtId="0" fontId="92" fillId="61" borderId="0" xfId="3003" applyFont="1" applyFill="1"/>
    <xf numFmtId="0" fontId="4" fillId="61" borderId="0" xfId="3003" applyFill="1"/>
    <xf numFmtId="0" fontId="88" fillId="61" borderId="0" xfId="3020" applyFill="1"/>
    <xf numFmtId="0" fontId="62" fillId="61" borderId="0" xfId="3003" applyFont="1" applyFill="1"/>
    <xf numFmtId="172" fontId="89" fillId="61" borderId="0" xfId="0" applyNumberFormat="1" applyFont="1" applyFill="1" applyProtection="1"/>
    <xf numFmtId="0" fontId="0" fillId="61" borderId="15" xfId="0" applyFill="1" applyBorder="1"/>
    <xf numFmtId="0" fontId="0" fillId="61" borderId="13" xfId="0" applyFill="1" applyBorder="1"/>
    <xf numFmtId="0" fontId="0" fillId="0" borderId="19" xfId="0" applyBorder="1"/>
    <xf numFmtId="0" fontId="0" fillId="0" borderId="16" xfId="0" applyBorder="1"/>
    <xf numFmtId="0" fontId="0" fillId="0" borderId="21" xfId="0" applyBorder="1"/>
    <xf numFmtId="0" fontId="92" fillId="61" borderId="22" xfId="0" applyFont="1" applyFill="1" applyBorder="1"/>
    <xf numFmtId="0" fontId="92" fillId="61" borderId="23" xfId="0" applyFont="1" applyFill="1" applyBorder="1"/>
    <xf numFmtId="0" fontId="0" fillId="61" borderId="23" xfId="0" applyFill="1" applyBorder="1"/>
    <xf numFmtId="0" fontId="10" fillId="0" borderId="23" xfId="0" applyFont="1" applyFill="1" applyBorder="1"/>
    <xf numFmtId="0" fontId="0" fillId="0" borderId="23" xfId="0" applyBorder="1"/>
    <xf numFmtId="0" fontId="0" fillId="0" borderId="38" xfId="0" applyBorder="1"/>
    <xf numFmtId="0" fontId="92" fillId="61" borderId="20" xfId="0" applyFont="1" applyFill="1" applyBorder="1"/>
    <xf numFmtId="0" fontId="89" fillId="61" borderId="21" xfId="0" applyFont="1" applyFill="1" applyBorder="1"/>
    <xf numFmtId="0" fontId="92" fillId="61" borderId="66" xfId="0" applyFont="1" applyFill="1" applyBorder="1"/>
    <xf numFmtId="0" fontId="93" fillId="61" borderId="38" xfId="0" applyFont="1" applyFill="1" applyBorder="1"/>
    <xf numFmtId="167" fontId="33" fillId="0" borderId="0" xfId="0" applyNumberFormat="1" applyFont="1" applyBorder="1"/>
    <xf numFmtId="167" fontId="33" fillId="0" borderId="0" xfId="189" applyNumberFormat="1" applyFont="1" applyBorder="1"/>
    <xf numFmtId="8" fontId="33" fillId="0" borderId="0" xfId="189" applyNumberFormat="1" applyFont="1"/>
    <xf numFmtId="8" fontId="33" fillId="0" borderId="0" xfId="189" applyNumberFormat="1" applyFont="1" applyFill="1"/>
    <xf numFmtId="174" fontId="35" fillId="0" borderId="0" xfId="28" applyNumberFormat="1" applyFont="1" applyFill="1"/>
    <xf numFmtId="0" fontId="111" fillId="61" borderId="70" xfId="0" applyFont="1" applyFill="1" applyBorder="1" applyAlignment="1">
      <alignment horizontal="center" vertical="center" wrapText="1"/>
    </xf>
    <xf numFmtId="0" fontId="111" fillId="61" borderId="29" xfId="0" applyFont="1" applyFill="1" applyBorder="1" applyAlignment="1">
      <alignment horizontal="center" vertical="center" wrapText="1"/>
    </xf>
    <xf numFmtId="0" fontId="111" fillId="61" borderId="71" xfId="0" applyFont="1" applyFill="1" applyBorder="1" applyAlignment="1">
      <alignment horizontal="center" vertical="center" wrapText="1"/>
    </xf>
    <xf numFmtId="0" fontId="111" fillId="61" borderId="27" xfId="0" applyFont="1" applyFill="1" applyBorder="1" applyAlignment="1">
      <alignment horizontal="center" vertical="center"/>
    </xf>
    <xf numFmtId="0" fontId="111" fillId="61" borderId="28" xfId="0" applyFont="1" applyFill="1" applyBorder="1" applyAlignment="1">
      <alignment horizontal="center" vertical="center"/>
    </xf>
    <xf numFmtId="0" fontId="110" fillId="0" borderId="31" xfId="0" applyFont="1" applyBorder="1" applyAlignment="1">
      <alignment horizontal="center" vertical="center"/>
    </xf>
    <xf numFmtId="0" fontId="111" fillId="61" borderId="85" xfId="0" applyFont="1" applyFill="1" applyBorder="1" applyAlignment="1">
      <alignment horizontal="center" vertical="center" wrapText="1"/>
    </xf>
    <xf numFmtId="167" fontId="0" fillId="60" borderId="0" xfId="0" applyNumberFormat="1" applyFill="1"/>
    <xf numFmtId="0" fontId="109" fillId="0" borderId="0" xfId="0" applyFont="1"/>
    <xf numFmtId="0" fontId="112" fillId="0" borderId="0" xfId="0" applyFont="1"/>
    <xf numFmtId="0" fontId="0" fillId="60" borderId="0" xfId="0" applyFill="1"/>
    <xf numFmtId="39" fontId="0" fillId="60" borderId="0" xfId="28" applyNumberFormat="1" applyFont="1" applyFill="1"/>
    <xf numFmtId="2" fontId="0" fillId="60" borderId="0" xfId="0" applyNumberFormat="1" applyFill="1"/>
    <xf numFmtId="0" fontId="78" fillId="61" borderId="22" xfId="0" applyFont="1" applyFill="1" applyBorder="1"/>
    <xf numFmtId="0" fontId="89" fillId="61" borderId="23" xfId="0" applyFont="1" applyFill="1" applyBorder="1"/>
    <xf numFmtId="0" fontId="89" fillId="61" borderId="38" xfId="0" applyFont="1" applyFill="1" applyBorder="1"/>
    <xf numFmtId="0" fontId="30" fillId="60" borderId="0" xfId="0" applyFont="1" applyFill="1" applyBorder="1" applyProtection="1">
      <protection locked="0"/>
    </xf>
    <xf numFmtId="165" fontId="10" fillId="0" borderId="0" xfId="28" applyNumberFormat="1" applyFont="1" applyBorder="1" applyAlignment="1">
      <alignment horizontal="right"/>
    </xf>
    <xf numFmtId="165" fontId="47" fillId="60" borderId="0" xfId="28" applyNumberFormat="1" applyFont="1" applyFill="1" applyBorder="1" applyAlignment="1">
      <alignment horizontal="right"/>
    </xf>
    <xf numFmtId="165" fontId="10" fillId="0" borderId="0" xfId="28" applyNumberFormat="1" applyFont="1" applyFill="1" applyBorder="1" applyAlignment="1">
      <alignment horizontal="right"/>
    </xf>
    <xf numFmtId="165" fontId="10" fillId="0" borderId="0" xfId="28" applyNumberFormat="1" applyFont="1" applyFill="1" applyBorder="1" applyAlignment="1"/>
    <xf numFmtId="165" fontId="47" fillId="60" borderId="0" xfId="0" applyNumberFormat="1" applyFont="1" applyFill="1" applyBorder="1" applyAlignment="1"/>
    <xf numFmtId="165" fontId="35" fillId="60" borderId="0" xfId="0" applyNumberFormat="1" applyFont="1" applyFill="1" applyBorder="1" applyAlignment="1"/>
    <xf numFmtId="170" fontId="35" fillId="60" borderId="0" xfId="0" applyNumberFormat="1" applyFont="1" applyFill="1" applyBorder="1" applyAlignment="1"/>
    <xf numFmtId="0" fontId="10" fillId="60" borderId="0" xfId="0" applyFont="1" applyFill="1" applyBorder="1"/>
    <xf numFmtId="0" fontId="41" fillId="65" borderId="22" xfId="0" applyFont="1" applyFill="1" applyBorder="1" applyAlignment="1"/>
    <xf numFmtId="0" fontId="10" fillId="65" borderId="23" xfId="0" applyFont="1" applyFill="1" applyBorder="1" applyAlignment="1"/>
    <xf numFmtId="0" fontId="10" fillId="65" borderId="38" xfId="0" applyFont="1" applyFill="1" applyBorder="1" applyAlignment="1"/>
    <xf numFmtId="0" fontId="41" fillId="26" borderId="22" xfId="0" applyFont="1" applyFill="1" applyBorder="1" applyAlignment="1"/>
    <xf numFmtId="0" fontId="10" fillId="26" borderId="23" xfId="0" applyFont="1" applyFill="1" applyBorder="1" applyAlignment="1"/>
    <xf numFmtId="0" fontId="10" fillId="26" borderId="38" xfId="0" applyFont="1" applyFill="1" applyBorder="1" applyAlignment="1"/>
    <xf numFmtId="0" fontId="113" fillId="0" borderId="0" xfId="0" applyFont="1"/>
    <xf numFmtId="0" fontId="21" fillId="0" borderId="22" xfId="39" applyFill="1" applyBorder="1" applyAlignment="1" applyProtection="1"/>
    <xf numFmtId="0" fontId="21" fillId="0" borderId="14" xfId="39" applyBorder="1" applyAlignment="1" applyProtection="1"/>
    <xf numFmtId="0" fontId="21" fillId="0" borderId="14" xfId="39" applyFill="1" applyBorder="1" applyAlignment="1" applyProtection="1"/>
    <xf numFmtId="0" fontId="21" fillId="0" borderId="20" xfId="39" applyFill="1" applyBorder="1" applyAlignment="1" applyProtection="1"/>
    <xf numFmtId="0" fontId="10" fillId="25" borderId="14" xfId="0" applyFont="1" applyFill="1" applyBorder="1"/>
    <xf numFmtId="0" fontId="0" fillId="25" borderId="0" xfId="0" applyFill="1" applyBorder="1"/>
    <xf numFmtId="9" fontId="35" fillId="25" borderId="19" xfId="48" applyFont="1" applyFill="1" applyBorder="1" applyAlignment="1">
      <alignment horizontal="right"/>
    </xf>
    <xf numFmtId="0" fontId="10" fillId="25" borderId="22" xfId="0" applyFont="1" applyFill="1" applyBorder="1"/>
    <xf numFmtId="0" fontId="10" fillId="25" borderId="23" xfId="0" applyFont="1" applyFill="1" applyBorder="1"/>
    <xf numFmtId="173" fontId="35" fillId="25" borderId="38" xfId="48" applyNumberFormat="1" applyFont="1" applyFill="1" applyBorder="1"/>
    <xf numFmtId="8" fontId="114" fillId="0" borderId="20" xfId="0" applyNumberFormat="1" applyFont="1" applyBorder="1"/>
    <xf numFmtId="8" fontId="114" fillId="0" borderId="16" xfId="0" applyNumberFormat="1" applyFont="1" applyBorder="1"/>
    <xf numFmtId="0" fontId="116" fillId="25" borderId="0" xfId="0" applyFont="1" applyFill="1"/>
    <xf numFmtId="175" fontId="115" fillId="0" borderId="16" xfId="16384" applyNumberFormat="1" applyFont="1" applyBorder="1"/>
    <xf numFmtId="175" fontId="115" fillId="0" borderId="21" xfId="16384" applyNumberFormat="1" applyFont="1" applyBorder="1"/>
    <xf numFmtId="8" fontId="33" fillId="64" borderId="0" xfId="189" applyNumberFormat="1" applyFont="1" applyFill="1"/>
    <xf numFmtId="0" fontId="32" fillId="0" borderId="0" xfId="3304" applyFont="1" applyFill="1" applyBorder="1" applyAlignment="1">
      <alignment horizontal="center" wrapText="1"/>
    </xf>
    <xf numFmtId="0" fontId="32" fillId="0" borderId="0" xfId="3304" applyFont="1" applyFill="1" applyBorder="1"/>
    <xf numFmtId="0" fontId="32" fillId="0" borderId="0" xfId="3304" applyFont="1" applyFill="1" applyAlignment="1">
      <alignment horizontal="center"/>
    </xf>
    <xf numFmtId="0" fontId="32" fillId="0" borderId="96" xfId="45" applyFont="1" applyFill="1" applyBorder="1" applyAlignment="1">
      <alignment wrapText="1"/>
    </xf>
    <xf numFmtId="0" fontId="32" fillId="0" borderId="11" xfId="45" applyFont="1" applyFill="1" applyBorder="1" applyAlignment="1">
      <alignment wrapText="1"/>
    </xf>
    <xf numFmtId="0" fontId="32" fillId="0" borderId="97" xfId="45" applyFont="1" applyFill="1" applyBorder="1" applyAlignment="1">
      <alignment wrapText="1"/>
    </xf>
    <xf numFmtId="0" fontId="32" fillId="0" borderId="0" xfId="45" applyFont="1" applyFill="1" applyBorder="1" applyAlignment="1">
      <alignment wrapText="1"/>
    </xf>
    <xf numFmtId="0" fontId="10" fillId="0" borderId="0" xfId="3304" applyFont="1" applyFill="1" applyBorder="1" applyAlignment="1">
      <alignment horizontal="center"/>
    </xf>
    <xf numFmtId="0" fontId="32" fillId="0" borderId="11" xfId="3304" applyFont="1" applyFill="1" applyBorder="1"/>
    <xf numFmtId="0" fontId="32" fillId="0" borderId="96" xfId="3304" applyFont="1" applyFill="1" applyBorder="1"/>
    <xf numFmtId="0" fontId="34" fillId="0" borderId="0" xfId="189" applyFont="1" applyFill="1" applyAlignment="1">
      <alignment horizontal="left"/>
    </xf>
    <xf numFmtId="0" fontId="110" fillId="25" borderId="30" xfId="0" applyFont="1" applyFill="1" applyBorder="1" applyAlignment="1">
      <alignment horizontal="center" vertical="center"/>
    </xf>
    <xf numFmtId="10" fontId="110" fillId="25" borderId="30" xfId="0" applyNumberFormat="1" applyFont="1" applyFill="1" applyBorder="1" applyAlignment="1">
      <alignment horizontal="center" vertical="center"/>
    </xf>
    <xf numFmtId="10" fontId="110" fillId="25" borderId="33" xfId="0" applyNumberFormat="1" applyFont="1" applyFill="1" applyBorder="1" applyAlignment="1">
      <alignment horizontal="center" vertical="center"/>
    </xf>
    <xf numFmtId="0" fontId="35" fillId="0" borderId="0" xfId="0" applyFont="1" applyBorder="1" applyAlignment="1">
      <alignment horizontal="center"/>
    </xf>
    <xf numFmtId="0" fontId="35" fillId="0" borderId="16" xfId="0" applyFont="1" applyBorder="1" applyAlignment="1">
      <alignment horizontal="center"/>
    </xf>
    <xf numFmtId="0" fontId="47" fillId="0" borderId="0" xfId="0" applyFont="1" applyBorder="1" applyAlignment="1">
      <alignment horizontal="center"/>
    </xf>
    <xf numFmtId="0" fontId="47" fillId="0" borderId="16" xfId="0" applyFont="1" applyBorder="1" applyAlignment="1">
      <alignment horizontal="center"/>
    </xf>
    <xf numFmtId="0" fontId="78" fillId="61" borderId="15" xfId="0" applyFont="1" applyFill="1" applyBorder="1" applyAlignment="1">
      <alignment horizontal="center"/>
    </xf>
    <xf numFmtId="6" fontId="10" fillId="0" borderId="0" xfId="0" applyNumberFormat="1" applyFont="1" applyFill="1" applyBorder="1"/>
    <xf numFmtId="0" fontId="31" fillId="64" borderId="27" xfId="0" applyFont="1" applyFill="1" applyBorder="1"/>
    <xf numFmtId="0" fontId="0" fillId="64" borderId="0" xfId="0" applyFill="1" applyBorder="1"/>
    <xf numFmtId="0" fontId="0" fillId="64" borderId="30" xfId="0" applyFill="1" applyBorder="1"/>
    <xf numFmtId="0" fontId="10" fillId="0" borderId="0" xfId="0" applyFont="1" applyBorder="1" applyAlignment="1">
      <alignment wrapText="1"/>
    </xf>
    <xf numFmtId="175" fontId="10" fillId="0" borderId="0" xfId="0" applyNumberFormat="1" applyFont="1" applyBorder="1"/>
    <xf numFmtId="165" fontId="0" fillId="63" borderId="0" xfId="28" applyNumberFormat="1" applyFont="1" applyFill="1" applyBorder="1"/>
    <xf numFmtId="0" fontId="0" fillId="0" borderId="0" xfId="0" applyBorder="1" applyAlignment="1">
      <alignment horizontal="center"/>
    </xf>
    <xf numFmtId="16" fontId="0" fillId="0" borderId="0" xfId="0" applyNumberFormat="1" applyBorder="1" applyAlignment="1">
      <alignment horizontal="center"/>
    </xf>
    <xf numFmtId="0" fontId="0" fillId="0" borderId="30" xfId="0" applyFill="1" applyBorder="1"/>
    <xf numFmtId="169" fontId="33" fillId="64" borderId="0" xfId="189" applyNumberFormat="1" applyFont="1" applyFill="1"/>
    <xf numFmtId="0" fontId="119" fillId="0" borderId="0" xfId="0" applyFont="1" applyFill="1"/>
    <xf numFmtId="43" fontId="0" fillId="0" borderId="0" xfId="28" applyFont="1"/>
    <xf numFmtId="0" fontId="35" fillId="0" borderId="0" xfId="0" applyFont="1" applyBorder="1" applyAlignment="1">
      <alignment horizontal="left"/>
    </xf>
    <xf numFmtId="0" fontId="35" fillId="0" borderId="0" xfId="0" applyFont="1" applyBorder="1" applyAlignment="1">
      <alignment horizontal="left" wrapText="1"/>
    </xf>
    <xf numFmtId="175" fontId="0" fillId="0" borderId="0" xfId="0" applyNumberFormat="1" applyFill="1" applyBorder="1"/>
    <xf numFmtId="0" fontId="31" fillId="64" borderId="27" xfId="0" applyFont="1" applyFill="1" applyBorder="1" applyAlignment="1">
      <alignment wrapText="1"/>
    </xf>
    <xf numFmtId="0" fontId="0" fillId="0" borderId="0" xfId="0" applyFont="1" applyBorder="1" applyAlignment="1">
      <alignment wrapText="1"/>
    </xf>
    <xf numFmtId="0" fontId="10" fillId="0" borderId="27" xfId="0" applyFont="1" applyBorder="1"/>
    <xf numFmtId="1" fontId="0" fillId="66" borderId="0" xfId="0" applyNumberFormat="1" applyFill="1" applyBorder="1"/>
    <xf numFmtId="1" fontId="0" fillId="0" borderId="0" xfId="0" applyNumberFormat="1" applyBorder="1"/>
    <xf numFmtId="0" fontId="10" fillId="68" borderId="0" xfId="0" applyFont="1" applyFill="1"/>
    <xf numFmtId="0" fontId="89" fillId="67" borderId="0" xfId="0" applyFont="1" applyFill="1"/>
    <xf numFmtId="0" fontId="10" fillId="0" borderId="0" xfId="0" applyFont="1" applyAlignment="1">
      <alignment wrapText="1"/>
    </xf>
    <xf numFmtId="0" fontId="78" fillId="61" borderId="14" xfId="0" applyFont="1" applyFill="1" applyBorder="1" applyAlignment="1">
      <alignment wrapText="1"/>
    </xf>
    <xf numFmtId="0" fontId="10" fillId="0" borderId="0" xfId="0" applyFont="1" applyAlignment="1">
      <alignment horizontal="left" indent="1"/>
    </xf>
    <xf numFmtId="0" fontId="116" fillId="0" borderId="0" xfId="0" applyFont="1"/>
    <xf numFmtId="180" fontId="10" fillId="0" borderId="0" xfId="189" applyNumberFormat="1" applyFont="1" applyFill="1"/>
    <xf numFmtId="180" fontId="10" fillId="0" borderId="0" xfId="2508" applyNumberFormat="1" applyFont="1" applyFill="1"/>
    <xf numFmtId="0" fontId="108" fillId="0" borderId="0" xfId="2508" applyFont="1" applyFill="1"/>
    <xf numFmtId="175" fontId="108" fillId="0" borderId="0" xfId="2508" applyNumberFormat="1" applyFont="1" applyFill="1"/>
    <xf numFmtId="175" fontId="0" fillId="25" borderId="0" xfId="31" applyNumberFormat="1" applyFont="1" applyFill="1"/>
    <xf numFmtId="172" fontId="108" fillId="0" borderId="0" xfId="0" applyNumberFormat="1" applyFont="1" applyFill="1" applyProtection="1"/>
    <xf numFmtId="0" fontId="89" fillId="69" borderId="0" xfId="0" applyFont="1" applyFill="1"/>
    <xf numFmtId="0" fontId="89" fillId="69" borderId="0" xfId="189" applyFont="1" applyFill="1"/>
    <xf numFmtId="185" fontId="0" fillId="0" borderId="0" xfId="0" applyNumberFormat="1" applyFill="1" applyAlignment="1">
      <alignment horizontal="right"/>
    </xf>
    <xf numFmtId="179" fontId="0" fillId="0" borderId="0" xfId="0" applyNumberFormat="1" applyFill="1" applyAlignment="1">
      <alignment horizontal="right"/>
    </xf>
    <xf numFmtId="167" fontId="33" fillId="0" borderId="0" xfId="189" applyNumberFormat="1" applyFont="1" applyFill="1" applyBorder="1"/>
    <xf numFmtId="0" fontId="89" fillId="69" borderId="0" xfId="0" applyFont="1" applyFill="1" applyAlignment="1">
      <alignment horizontal="left"/>
    </xf>
    <xf numFmtId="2" fontId="40" fillId="0" borderId="27" xfId="0" applyNumberFormat="1" applyFont="1" applyFill="1" applyBorder="1" applyAlignment="1">
      <alignment horizontal="right"/>
    </xf>
    <xf numFmtId="0" fontId="35" fillId="0" borderId="0" xfId="0" applyFont="1" applyFill="1" applyBorder="1" applyAlignment="1">
      <alignment horizontal="left" wrapText="1"/>
    </xf>
    <xf numFmtId="0" fontId="10" fillId="25" borderId="76" xfId="0" applyFont="1" applyFill="1" applyBorder="1"/>
    <xf numFmtId="43" fontId="10" fillId="0" borderId="36" xfId="28" applyNumberFormat="1" applyFont="1" applyFill="1" applyBorder="1" applyAlignment="1">
      <alignment wrapText="1"/>
    </xf>
    <xf numFmtId="0" fontId="30" fillId="60" borderId="31" xfId="0" applyFont="1" applyFill="1" applyBorder="1"/>
    <xf numFmtId="0" fontId="31" fillId="0" borderId="37" xfId="0" applyFont="1" applyFill="1" applyBorder="1"/>
    <xf numFmtId="0" fontId="31" fillId="0" borderId="73" xfId="0" applyFont="1" applyFill="1" applyBorder="1"/>
    <xf numFmtId="8" fontId="10" fillId="0" borderId="0" xfId="0" applyNumberFormat="1" applyFont="1" applyFill="1"/>
    <xf numFmtId="0" fontId="78" fillId="0" borderId="0" xfId="3304" applyFont="1" applyFill="1" applyBorder="1" applyAlignment="1">
      <alignment wrapText="1"/>
    </xf>
    <xf numFmtId="0" fontId="78" fillId="0" borderId="0" xfId="3304" applyFont="1" applyFill="1" applyBorder="1"/>
    <xf numFmtId="0" fontId="78" fillId="0" borderId="12" xfId="3304" applyFont="1" applyFill="1" applyBorder="1"/>
    <xf numFmtId="0" fontId="78" fillId="0" borderId="15" xfId="3304" applyFont="1" applyFill="1" applyBorder="1"/>
    <xf numFmtId="0" fontId="78" fillId="0" borderId="25" xfId="0" applyFont="1" applyFill="1" applyBorder="1" applyAlignment="1">
      <alignment horizontal="center"/>
    </xf>
    <xf numFmtId="0" fontId="78" fillId="0" borderId="15" xfId="0" applyFont="1" applyFill="1" applyBorder="1" applyAlignment="1" applyProtection="1">
      <alignment horizontal="left"/>
    </xf>
    <xf numFmtId="0" fontId="78" fillId="0" borderId="13" xfId="0" applyFont="1" applyFill="1" applyBorder="1" applyAlignment="1" applyProtection="1">
      <alignment horizontal="left"/>
    </xf>
    <xf numFmtId="8" fontId="10" fillId="0" borderId="91" xfId="0" applyNumberFormat="1" applyFont="1" applyFill="1" applyBorder="1"/>
    <xf numFmtId="175" fontId="10" fillId="0" borderId="91" xfId="0" applyNumberFormat="1" applyFont="1" applyFill="1" applyBorder="1"/>
    <xf numFmtId="175" fontId="10" fillId="0" borderId="92" xfId="0" applyNumberFormat="1" applyFont="1" applyFill="1" applyBorder="1"/>
    <xf numFmtId="8" fontId="10" fillId="0" borderId="90" xfId="0" applyNumberFormat="1" applyFont="1" applyFill="1" applyBorder="1"/>
    <xf numFmtId="175" fontId="10" fillId="0" borderId="90" xfId="0" applyNumberFormat="1" applyFont="1" applyFill="1" applyBorder="1"/>
    <xf numFmtId="175" fontId="10" fillId="0" borderId="93" xfId="0" applyNumberFormat="1" applyFont="1" applyFill="1" applyBorder="1"/>
    <xf numFmtId="0" fontId="117" fillId="0" borderId="0" xfId="0" applyFont="1" applyFill="1" applyAlignment="1">
      <alignment wrapText="1"/>
    </xf>
    <xf numFmtId="8" fontId="76" fillId="0" borderId="90" xfId="0" applyNumberFormat="1" applyFont="1" applyFill="1" applyBorder="1"/>
    <xf numFmtId="0" fontId="118" fillId="0" borderId="0" xfId="0" applyFont="1" applyFill="1"/>
    <xf numFmtId="0" fontId="32" fillId="0" borderId="98" xfId="45" applyFont="1" applyFill="1" applyBorder="1" applyAlignment="1">
      <alignment wrapText="1"/>
    </xf>
    <xf numFmtId="0" fontId="76" fillId="0" borderId="0" xfId="0" applyFont="1" applyFill="1" applyAlignment="1">
      <alignment horizontal="center"/>
    </xf>
    <xf numFmtId="0" fontId="76" fillId="0" borderId="0" xfId="0" applyFont="1" applyFill="1" applyBorder="1"/>
    <xf numFmtId="0" fontId="76" fillId="0" borderId="11" xfId="0" applyFont="1" applyFill="1" applyBorder="1"/>
    <xf numFmtId="0" fontId="76" fillId="0" borderId="0" xfId="0" applyFont="1" applyFill="1"/>
    <xf numFmtId="8" fontId="10" fillId="0" borderId="94" xfId="0" applyNumberFormat="1" applyFont="1" applyFill="1" applyBorder="1"/>
    <xf numFmtId="175" fontId="10" fillId="0" borderId="94" xfId="0" applyNumberFormat="1" applyFont="1" applyFill="1" applyBorder="1"/>
    <xf numFmtId="175" fontId="10" fillId="0" borderId="95" xfId="0" applyNumberFormat="1" applyFont="1" applyFill="1" applyBorder="1"/>
    <xf numFmtId="1" fontId="10" fillId="0" borderId="0" xfId="0" applyNumberFormat="1" applyFont="1" applyFill="1"/>
    <xf numFmtId="1" fontId="0" fillId="0" borderId="0" xfId="0" applyNumberFormat="1" applyFill="1"/>
    <xf numFmtId="0" fontId="32" fillId="0" borderId="97" xfId="3304" applyFont="1" applyFill="1" applyBorder="1"/>
    <xf numFmtId="8" fontId="33" fillId="0" borderId="0" xfId="0" applyNumberFormat="1" applyFont="1" applyFill="1"/>
    <xf numFmtId="0" fontId="10" fillId="24" borderId="41" xfId="0" applyFont="1" applyFill="1" applyBorder="1" applyAlignment="1"/>
    <xf numFmtId="0" fontId="10" fillId="0" borderId="41" xfId="0" applyFont="1" applyBorder="1" applyAlignment="1"/>
    <xf numFmtId="0" fontId="10" fillId="0" borderId="62" xfId="0" applyFont="1" applyBorder="1" applyAlignment="1"/>
    <xf numFmtId="0" fontId="10" fillId="0" borderId="42" xfId="0" applyFont="1" applyBorder="1" applyAlignment="1"/>
    <xf numFmtId="0" fontId="89" fillId="71" borderId="0" xfId="0" applyFont="1" applyFill="1"/>
    <xf numFmtId="0" fontId="89" fillId="72" borderId="0" xfId="0" applyFont="1" applyFill="1"/>
    <xf numFmtId="0" fontId="116" fillId="25" borderId="0" xfId="0" applyFont="1" applyFill="1" applyAlignment="1">
      <alignment horizontal="left" indent="1"/>
    </xf>
    <xf numFmtId="0" fontId="110" fillId="0" borderId="0" xfId="0" applyFont="1" applyBorder="1" applyAlignment="1">
      <alignment horizontal="center" vertical="center"/>
    </xf>
    <xf numFmtId="165" fontId="0" fillId="0" borderId="27" xfId="28" applyNumberFormat="1" applyFont="1" applyBorder="1"/>
    <xf numFmtId="186" fontId="0" fillId="0" borderId="0" xfId="0" applyNumberFormat="1" applyBorder="1"/>
    <xf numFmtId="0" fontId="106" fillId="0" borderId="30" xfId="0" applyFont="1" applyBorder="1" applyAlignment="1">
      <alignment vertical="center" wrapText="1"/>
    </xf>
    <xf numFmtId="0" fontId="21" fillId="0" borderId="28" xfId="39" applyBorder="1" applyAlignment="1" applyProtection="1"/>
    <xf numFmtId="0" fontId="106" fillId="0" borderId="33" xfId="0" applyFont="1" applyBorder="1" applyAlignment="1">
      <alignment vertical="center" wrapText="1"/>
    </xf>
    <xf numFmtId="182" fontId="10" fillId="25" borderId="66" xfId="0" applyNumberFormat="1" applyFont="1" applyFill="1" applyBorder="1" applyAlignment="1">
      <alignment horizontal="left"/>
    </xf>
    <xf numFmtId="0" fontId="89" fillId="70" borderId="0" xfId="0" applyFont="1" applyFill="1"/>
    <xf numFmtId="0" fontId="30" fillId="25" borderId="27" xfId="0" applyFont="1" applyFill="1" applyBorder="1"/>
    <xf numFmtId="0" fontId="10" fillId="25" borderId="39" xfId="0" applyFont="1" applyFill="1" applyBorder="1"/>
    <xf numFmtId="165" fontId="10" fillId="25" borderId="35" xfId="28" applyNumberFormat="1" applyFont="1" applyFill="1" applyBorder="1" applyAlignment="1">
      <alignment wrapText="1"/>
    </xf>
    <xf numFmtId="0" fontId="10" fillId="66" borderId="0" xfId="0" applyFont="1" applyFill="1"/>
    <xf numFmtId="44" fontId="10" fillId="0" borderId="0" xfId="31" applyFont="1" applyFill="1" applyBorder="1" applyAlignment="1">
      <alignment horizontal="right"/>
    </xf>
    <xf numFmtId="0" fontId="31" fillId="0" borderId="30" xfId="0" applyFont="1" applyFill="1" applyBorder="1" applyAlignment="1">
      <alignment horizontal="center"/>
    </xf>
    <xf numFmtId="44" fontId="10" fillId="0" borderId="35" xfId="0" applyNumberFormat="1" applyFont="1" applyFill="1" applyBorder="1" applyAlignment="1">
      <alignment horizontal="center"/>
    </xf>
    <xf numFmtId="169" fontId="35" fillId="0" borderId="0" xfId="0" applyNumberFormat="1" applyFont="1" applyFill="1" applyBorder="1" applyAlignment="1">
      <alignment horizontal="center"/>
    </xf>
    <xf numFmtId="0" fontId="35" fillId="0" borderId="0" xfId="0" applyFont="1" applyFill="1" applyBorder="1" applyAlignment="1">
      <alignment horizontal="center"/>
    </xf>
    <xf numFmtId="10" fontId="35" fillId="0" borderId="0" xfId="0" applyNumberFormat="1" applyFont="1" applyFill="1" applyBorder="1" applyAlignment="1">
      <alignment horizontal="center"/>
    </xf>
    <xf numFmtId="168" fontId="35" fillId="0" borderId="0" xfId="31" applyNumberFormat="1" applyFont="1" applyFill="1" applyBorder="1" applyAlignment="1">
      <alignment horizontal="center"/>
    </xf>
    <xf numFmtId="0" fontId="35" fillId="25" borderId="16" xfId="0" applyFont="1" applyFill="1" applyBorder="1" applyAlignment="1">
      <alignment horizontal="center"/>
    </xf>
    <xf numFmtId="184" fontId="10" fillId="0" borderId="34" xfId="28" applyNumberFormat="1" applyFont="1" applyFill="1" applyBorder="1" applyAlignment="1">
      <alignment wrapText="1"/>
    </xf>
    <xf numFmtId="0" fontId="33" fillId="0" borderId="0" xfId="0" applyFont="1" applyFill="1" applyBorder="1"/>
    <xf numFmtId="165" fontId="10" fillId="60" borderId="34" xfId="28" applyNumberFormat="1" applyFont="1" applyFill="1" applyBorder="1" applyAlignment="1">
      <alignment wrapText="1"/>
    </xf>
    <xf numFmtId="0" fontId="10" fillId="0" borderId="0" xfId="0" applyFont="1" applyFill="1" applyAlignment="1">
      <alignment wrapText="1"/>
    </xf>
    <xf numFmtId="44" fontId="10" fillId="0" borderId="35" xfId="31" applyFont="1" applyFill="1" applyBorder="1" applyAlignment="1">
      <alignment wrapText="1"/>
    </xf>
    <xf numFmtId="165" fontId="30" fillId="60" borderId="31" xfId="28" applyNumberFormat="1" applyFont="1" applyFill="1" applyBorder="1"/>
    <xf numFmtId="0" fontId="10" fillId="0" borderId="76" xfId="0" applyFont="1" applyFill="1" applyBorder="1" applyAlignment="1">
      <alignment horizontal="left" vertical="center" wrapText="1"/>
    </xf>
    <xf numFmtId="0" fontId="10" fillId="0" borderId="77" xfId="0" applyFont="1" applyFill="1" applyBorder="1" applyAlignment="1">
      <alignment horizontal="left" vertical="center" wrapText="1"/>
    </xf>
    <xf numFmtId="0" fontId="41" fillId="0" borderId="27" xfId="0" applyFont="1" applyFill="1" applyBorder="1" applyAlignment="1">
      <alignment horizontal="left"/>
    </xf>
    <xf numFmtId="0" fontId="10" fillId="0" borderId="0" xfId="0" applyFont="1" applyBorder="1" applyAlignment="1">
      <alignment horizontal="left"/>
    </xf>
    <xf numFmtId="0" fontId="10" fillId="24" borderId="41" xfId="0" applyFont="1" applyFill="1" applyBorder="1" applyAlignment="1"/>
    <xf numFmtId="0" fontId="10" fillId="0" borderId="41" xfId="0" applyFont="1" applyBorder="1" applyAlignment="1"/>
    <xf numFmtId="0" fontId="10" fillId="0" borderId="62" xfId="0" applyFont="1" applyBorder="1" applyAlignment="1"/>
    <xf numFmtId="0" fontId="10" fillId="0" borderId="42" xfId="0" applyFont="1" applyBorder="1" applyAlignment="1"/>
    <xf numFmtId="0" fontId="10" fillId="0" borderId="0" xfId="0" applyFont="1" applyFill="1" applyBorder="1" applyAlignment="1">
      <alignment horizontal="left"/>
    </xf>
    <xf numFmtId="0" fontId="10" fillId="24" borderId="86" xfId="0" applyFont="1" applyFill="1" applyBorder="1" applyAlignment="1"/>
    <xf numFmtId="0" fontId="10" fillId="0" borderId="86" xfId="0" applyFont="1" applyBorder="1" applyAlignment="1"/>
    <xf numFmtId="0" fontId="10" fillId="0" borderId="87" xfId="0" applyFont="1" applyBorder="1" applyAlignment="1"/>
    <xf numFmtId="0" fontId="10" fillId="0" borderId="88" xfId="0" applyFont="1" applyBorder="1" applyAlignment="1"/>
    <xf numFmtId="0" fontId="10" fillId="60" borderId="11" xfId="0" applyFont="1" applyFill="1" applyBorder="1" applyAlignment="1">
      <alignment horizontal="left"/>
    </xf>
    <xf numFmtId="0" fontId="10" fillId="60" borderId="67" xfId="0" applyFont="1" applyFill="1" applyBorder="1" applyAlignment="1"/>
    <xf numFmtId="0" fontId="10" fillId="24" borderId="43" xfId="0" applyFont="1" applyFill="1" applyBorder="1" applyAlignment="1"/>
    <xf numFmtId="0" fontId="10" fillId="0" borderId="43" xfId="0" applyFont="1" applyBorder="1" applyAlignment="1"/>
    <xf numFmtId="0" fontId="10" fillId="0" borderId="61" xfId="0" applyFont="1" applyBorder="1" applyAlignment="1"/>
    <xf numFmtId="0" fontId="10" fillId="0" borderId="44" xfId="0" applyFont="1" applyBorder="1" applyAlignment="1"/>
    <xf numFmtId="0" fontId="36" fillId="60" borderId="11" xfId="0" applyFont="1" applyFill="1" applyBorder="1" applyAlignment="1">
      <alignment horizontal="left"/>
    </xf>
    <xf numFmtId="0" fontId="0" fillId="60" borderId="67" xfId="0" applyFill="1" applyBorder="1" applyAlignment="1"/>
    <xf numFmtId="0" fontId="35" fillId="60" borderId="11" xfId="0" applyFont="1" applyFill="1" applyBorder="1" applyAlignment="1">
      <alignment horizontal="left"/>
    </xf>
    <xf numFmtId="0" fontId="35" fillId="60" borderId="68" xfId="0" applyFont="1" applyFill="1" applyBorder="1" applyAlignment="1">
      <alignment horizontal="left"/>
    </xf>
    <xf numFmtId="0" fontId="0" fillId="60" borderId="69" xfId="0" applyFill="1" applyBorder="1" applyAlignment="1"/>
    <xf numFmtId="0" fontId="100" fillId="0" borderId="29" xfId="0" applyFont="1" applyFill="1" applyBorder="1" applyAlignment="1">
      <alignment horizontal="left" wrapText="1"/>
    </xf>
    <xf numFmtId="0" fontId="31" fillId="25" borderId="0" xfId="0" applyFont="1" applyFill="1" applyAlignment="1">
      <alignment horizontal="left"/>
    </xf>
    <xf numFmtId="0" fontId="0" fillId="0" borderId="27" xfId="0" applyFont="1" applyBorder="1" applyAlignment="1">
      <alignment horizontal="left" wrapText="1"/>
    </xf>
    <xf numFmtId="0" fontId="0" fillId="0" borderId="0" xfId="0" applyFont="1" applyBorder="1" applyAlignment="1">
      <alignment horizontal="left" wrapText="1"/>
    </xf>
    <xf numFmtId="0" fontId="0" fillId="0" borderId="30" xfId="0" applyFont="1" applyBorder="1" applyAlignment="1">
      <alignment horizontal="left" wrapText="1"/>
    </xf>
    <xf numFmtId="0" fontId="33" fillId="0" borderId="72" xfId="0" applyFont="1" applyFill="1" applyBorder="1" applyAlignment="1">
      <alignment horizontal="left" vertical="center" wrapText="1"/>
    </xf>
    <xf numFmtId="0" fontId="33" fillId="0" borderId="28" xfId="0" applyFont="1" applyFill="1" applyBorder="1" applyAlignment="1">
      <alignment horizontal="left" vertical="center" wrapText="1"/>
    </xf>
    <xf numFmtId="0" fontId="104" fillId="0" borderId="29" xfId="0" applyFont="1" applyBorder="1" applyAlignment="1">
      <alignment wrapText="1"/>
    </xf>
    <xf numFmtId="0" fontId="99" fillId="24" borderId="43" xfId="0" applyFont="1" applyFill="1" applyBorder="1" applyAlignment="1"/>
    <xf numFmtId="0" fontId="10" fillId="0" borderId="16" xfId="3304" applyFont="1" applyBorder="1" applyAlignment="1">
      <alignment horizontal="left" wrapText="1"/>
    </xf>
    <xf numFmtId="0" fontId="78" fillId="61" borderId="15" xfId="3304" applyFont="1" applyFill="1" applyBorder="1" applyAlignment="1">
      <alignment horizontal="left"/>
    </xf>
    <xf numFmtId="0" fontId="10" fillId="0" borderId="0" xfId="3304" applyFont="1" applyBorder="1" applyAlignment="1">
      <alignment horizontal="left" wrapText="1"/>
    </xf>
    <xf numFmtId="0" fontId="107" fillId="61" borderId="72" xfId="0" applyFont="1" applyFill="1" applyBorder="1" applyAlignment="1">
      <alignment horizontal="center" vertical="center"/>
    </xf>
    <xf numFmtId="0" fontId="107" fillId="61" borderId="37" xfId="0" applyFont="1" applyFill="1" applyBorder="1" applyAlignment="1">
      <alignment horizontal="center" vertical="center"/>
    </xf>
    <xf numFmtId="0" fontId="107" fillId="61" borderId="73" xfId="0" applyFont="1" applyFill="1" applyBorder="1" applyAlignment="1">
      <alignment horizontal="center" vertical="center"/>
    </xf>
    <xf numFmtId="0" fontId="81" fillId="0" borderId="27" xfId="0" applyFont="1" applyBorder="1" applyAlignment="1">
      <alignment horizontal="center"/>
    </xf>
    <xf numFmtId="0" fontId="81" fillId="0" borderId="0" xfId="0" applyFont="1" applyBorder="1" applyAlignment="1">
      <alignment horizontal="center"/>
    </xf>
    <xf numFmtId="0" fontId="110" fillId="0" borderId="0" xfId="0" applyFont="1" applyBorder="1" applyAlignment="1">
      <alignment horizontal="left" vertical="center" wrapText="1"/>
    </xf>
    <xf numFmtId="0" fontId="110" fillId="0" borderId="31" xfId="0" applyFont="1" applyBorder="1" applyAlignment="1">
      <alignment horizontal="left" vertical="center" wrapText="1"/>
    </xf>
    <xf numFmtId="0" fontId="10" fillId="0" borderId="0" xfId="3304" applyBorder="1" applyAlignment="1">
      <alignment horizontal="left" wrapText="1"/>
    </xf>
    <xf numFmtId="0" fontId="34" fillId="0" borderId="0" xfId="0" applyFont="1" applyAlignment="1">
      <alignment horizontal="left" wrapText="1"/>
    </xf>
    <xf numFmtId="0" fontId="109" fillId="0" borderId="12" xfId="0" applyFont="1" applyBorder="1" applyAlignment="1">
      <alignment horizontal="center"/>
    </xf>
    <xf numFmtId="0" fontId="109" fillId="0" borderId="15" xfId="0" applyFont="1" applyBorder="1" applyAlignment="1">
      <alignment horizontal="center"/>
    </xf>
    <xf numFmtId="0" fontId="109" fillId="0" borderId="13" xfId="0" applyFont="1" applyBorder="1" applyAlignment="1">
      <alignment horizontal="center"/>
    </xf>
    <xf numFmtId="0" fontId="78" fillId="61" borderId="0" xfId="101" applyFont="1" applyFill="1" applyBorder="1" applyAlignment="1">
      <alignment horizontal="left" wrapText="1"/>
    </xf>
    <xf numFmtId="0" fontId="78" fillId="61" borderId="0" xfId="101" applyFont="1" applyFill="1" applyBorder="1" applyAlignment="1">
      <alignment horizontal="left" vertical="center"/>
    </xf>
    <xf numFmtId="0" fontId="31" fillId="27" borderId="0" xfId="0" applyFont="1" applyFill="1" applyBorder="1" applyAlignment="1">
      <alignment horizontal="center" vertical="center"/>
    </xf>
    <xf numFmtId="0" fontId="31" fillId="27" borderId="16" xfId="0" applyFont="1" applyFill="1" applyBorder="1" applyAlignment="1">
      <alignment horizontal="center" vertical="center"/>
    </xf>
    <xf numFmtId="0" fontId="48" fillId="0" borderId="0" xfId="39" applyFont="1" applyAlignment="1" applyProtection="1">
      <alignment horizontal="left" wrapText="1"/>
    </xf>
    <xf numFmtId="0" fontId="31" fillId="26" borderId="0" xfId="0" applyFont="1" applyFill="1" applyBorder="1" applyAlignment="1">
      <alignment horizontal="center" vertical="center"/>
    </xf>
    <xf numFmtId="0" fontId="31" fillId="26" borderId="16" xfId="0" applyFont="1" applyFill="1" applyBorder="1" applyAlignment="1">
      <alignment horizontal="center" vertical="center"/>
    </xf>
    <xf numFmtId="0" fontId="10" fillId="26" borderId="0" xfId="0" applyFont="1" applyFill="1" applyAlignment="1">
      <alignment horizontal="left" wrapText="1"/>
    </xf>
    <xf numFmtId="0" fontId="31" fillId="27" borderId="16" xfId="0" applyFont="1" applyFill="1" applyBorder="1" applyAlignment="1">
      <alignment horizontal="left"/>
    </xf>
    <xf numFmtId="0" fontId="0" fillId="27" borderId="23" xfId="0" applyFill="1" applyBorder="1" applyAlignment="1">
      <alignment horizontal="left"/>
    </xf>
    <xf numFmtId="0" fontId="0" fillId="27" borderId="0" xfId="0" applyFill="1" applyAlignment="1">
      <alignment horizontal="left"/>
    </xf>
    <xf numFmtId="0" fontId="31" fillId="27" borderId="0" xfId="0" applyFont="1" applyFill="1" applyAlignment="1">
      <alignment horizontal="center"/>
    </xf>
    <xf numFmtId="0" fontId="31" fillId="27" borderId="16" xfId="0" applyFont="1" applyFill="1" applyBorder="1" applyAlignment="1">
      <alignment horizontal="center"/>
    </xf>
  </cellXfs>
  <cellStyles count="30770">
    <cellStyle name="20% - Accent1" xfId="1" builtinId="30" customBuiltin="1"/>
    <cellStyle name="20% - Accent1 2" xfId="74"/>
    <cellStyle name="20% - Accent1 2 10" xfId="2972"/>
    <cellStyle name="20% - Accent1 2 10 2" xfId="7946"/>
    <cellStyle name="20% - Accent1 2 10 3" xfId="12223"/>
    <cellStyle name="20% - Accent1 2 10 4" xfId="16483"/>
    <cellStyle name="20% - Accent1 2 10 5" xfId="20702"/>
    <cellStyle name="20% - Accent1 2 10 6" xfId="24900"/>
    <cellStyle name="20% - Accent1 2 10 7" xfId="28797"/>
    <cellStyle name="20% - Accent1 2 11" xfId="4328"/>
    <cellStyle name="20% - Accent1 2 11 2" xfId="9300"/>
    <cellStyle name="20% - Accent1 2 11 3" xfId="13578"/>
    <cellStyle name="20% - Accent1 2 11 4" xfId="17835"/>
    <cellStyle name="20% - Accent1 2 11 5" xfId="22052"/>
    <cellStyle name="20% - Accent1 2 11 6" xfId="26238"/>
    <cellStyle name="20% - Accent1 2 11 7" xfId="30117"/>
    <cellStyle name="20% - Accent1 2 12" xfId="5055"/>
    <cellStyle name="20% - Accent1 2 13" xfId="7606"/>
    <cellStyle name="20% - Accent1 2 14" xfId="11891"/>
    <cellStyle name="20% - Accent1 2 15" xfId="16163"/>
    <cellStyle name="20% - Accent1 2 16" xfId="16300"/>
    <cellStyle name="20% - Accent1 2 17" xfId="24636"/>
    <cellStyle name="20% - Accent1 2 2" xfId="166"/>
    <cellStyle name="20% - Accent1 2 2 10" xfId="4360"/>
    <cellStyle name="20% - Accent1 2 2 10 2" xfId="9332"/>
    <cellStyle name="20% - Accent1 2 2 10 3" xfId="13610"/>
    <cellStyle name="20% - Accent1 2 2 10 4" xfId="17867"/>
    <cellStyle name="20% - Accent1 2 2 10 5" xfId="22084"/>
    <cellStyle name="20% - Accent1 2 2 10 6" xfId="26270"/>
    <cellStyle name="20% - Accent1 2 2 10 7" xfId="30149"/>
    <cellStyle name="20% - Accent1 2 2 11" xfId="5146"/>
    <cellStyle name="20% - Accent1 2 2 12" xfId="7483"/>
    <cellStyle name="20% - Accent1 2 2 13" xfId="11768"/>
    <cellStyle name="20% - Accent1 2 2 14" xfId="16040"/>
    <cellStyle name="20% - Accent1 2 2 15" xfId="5943"/>
    <cellStyle name="20% - Accent1 2 2 16" xfId="24513"/>
    <cellStyle name="20% - Accent1 2 2 2" xfId="310"/>
    <cellStyle name="20% - Accent1 2 2 2 10" xfId="10260"/>
    <cellStyle name="20% - Accent1 2 2 2 11" xfId="14538"/>
    <cellStyle name="20% - Accent1 2 2 2 12" xfId="20512"/>
    <cellStyle name="20% - Accent1 2 2 2 13" xfId="23042"/>
    <cellStyle name="20% - Accent1 2 2 2 2" xfId="474"/>
    <cellStyle name="20% - Accent1 2 2 2 2 10" xfId="5113"/>
    <cellStyle name="20% - Accent1 2 2 2 2 11" xfId="15380"/>
    <cellStyle name="20% - Accent1 2 2 2 2 12" xfId="20552"/>
    <cellStyle name="20% - Accent1 2 2 2 2 2" xfId="848"/>
    <cellStyle name="20% - Accent1 2 2 2 2 2 10" xfId="22904"/>
    <cellStyle name="20% - Accent1 2 2 2 2 2 11" xfId="27056"/>
    <cellStyle name="20% - Accent1 2 2 2 2 2 2" xfId="2196"/>
    <cellStyle name="20% - Accent1 2 2 2 2 2 2 2" xfId="4217"/>
    <cellStyle name="20% - Accent1 2 2 2 2 2 2 2 2" xfId="9191"/>
    <cellStyle name="20% - Accent1 2 2 2 2 2 2 2 3" xfId="13468"/>
    <cellStyle name="20% - Accent1 2 2 2 2 2 2 2 4" xfId="17727"/>
    <cellStyle name="20% - Accent1 2 2 2 2 2 2 2 5" xfId="21946"/>
    <cellStyle name="20% - Accent1 2 2 2 2 2 2 2 6" xfId="26141"/>
    <cellStyle name="20% - Accent1 2 2 2 2 2 2 2 7" xfId="30037"/>
    <cellStyle name="20% - Accent1 2 2 2 2 2 2 3" xfId="7172"/>
    <cellStyle name="20% - Accent1 2 2 2 2 2 2 4" xfId="11457"/>
    <cellStyle name="20% - Accent1 2 2 2 2 2 2 5" xfId="15729"/>
    <cellStyle name="20% - Accent1 2 2 2 2 2 2 6" xfId="19964"/>
    <cellStyle name="20% - Accent1 2 2 2 2 2 2 7" xfId="24202"/>
    <cellStyle name="20% - Accent1 2 2 2 2 2 2 8" xfId="28280"/>
    <cellStyle name="20% - Accent1 2 2 2 2 2 3" xfId="1339"/>
    <cellStyle name="20% - Accent1 2 2 2 2 2 3 2" xfId="6316"/>
    <cellStyle name="20% - Accent1 2 2 2 2 2 3 3" xfId="10605"/>
    <cellStyle name="20% - Accent1 2 2 2 2 2 3 4" xfId="14881"/>
    <cellStyle name="20% - Accent1 2 2 2 2 2 3 5" xfId="19123"/>
    <cellStyle name="20% - Accent1 2 2 2 2 2 3 6" xfId="23370"/>
    <cellStyle name="20% - Accent1 2 2 2 2 2 3 7" xfId="27473"/>
    <cellStyle name="20% - Accent1 2 2 2 2 2 4" xfId="3560"/>
    <cellStyle name="20% - Accent1 2 2 2 2 2 4 2" xfId="8534"/>
    <cellStyle name="20% - Accent1 2 2 2 2 2 4 3" xfId="12811"/>
    <cellStyle name="20% - Accent1 2 2 2 2 2 4 4" xfId="17070"/>
    <cellStyle name="20% - Accent1 2 2 2 2 2 4 5" xfId="21289"/>
    <cellStyle name="20% - Accent1 2 2 2 2 2 4 6" xfId="25484"/>
    <cellStyle name="20% - Accent1 2 2 2 2 2 4 7" xfId="29380"/>
    <cellStyle name="20% - Accent1 2 2 2 2 2 5" xfId="4908"/>
    <cellStyle name="20% - Accent1 2 2 2 2 2 5 2" xfId="9880"/>
    <cellStyle name="20% - Accent1 2 2 2 2 2 5 3" xfId="14158"/>
    <cellStyle name="20% - Accent1 2 2 2 2 2 5 4" xfId="18415"/>
    <cellStyle name="20% - Accent1 2 2 2 2 2 5 5" xfId="22632"/>
    <cellStyle name="20% - Accent1 2 2 2 2 2 5 6" xfId="26818"/>
    <cellStyle name="20% - Accent1 2 2 2 2 2 5 7" xfId="30697"/>
    <cellStyle name="20% - Accent1 2 2 2 2 2 6" xfId="5826"/>
    <cellStyle name="20% - Accent1 2 2 2 2 2 7" xfId="10118"/>
    <cellStyle name="20% - Accent1 2 2 2 2 2 8" xfId="14396"/>
    <cellStyle name="20% - Accent1 2 2 2 2 2 9" xfId="18653"/>
    <cellStyle name="20% - Accent1 2 2 2 2 3" xfId="2107"/>
    <cellStyle name="20% - Accent1 2 2 2 2 3 2" xfId="3888"/>
    <cellStyle name="20% - Accent1 2 2 2 2 3 2 2" xfId="8862"/>
    <cellStyle name="20% - Accent1 2 2 2 2 3 2 3" xfId="13139"/>
    <cellStyle name="20% - Accent1 2 2 2 2 3 2 4" xfId="17398"/>
    <cellStyle name="20% - Accent1 2 2 2 2 3 2 5" xfId="21617"/>
    <cellStyle name="20% - Accent1 2 2 2 2 3 2 6" xfId="25812"/>
    <cellStyle name="20% - Accent1 2 2 2 2 3 2 7" xfId="29708"/>
    <cellStyle name="20% - Accent1 2 2 2 2 3 3" xfId="7083"/>
    <cellStyle name="20% - Accent1 2 2 2 2 3 4" xfId="11368"/>
    <cellStyle name="20% - Accent1 2 2 2 2 3 5" xfId="15640"/>
    <cellStyle name="20% - Accent1 2 2 2 2 3 6" xfId="19875"/>
    <cellStyle name="20% - Accent1 2 2 2 2 3 7" xfId="24113"/>
    <cellStyle name="20% - Accent1 2 2 2 2 3 8" xfId="28191"/>
    <cellStyle name="20% - Accent1 2 2 2 2 4" xfId="1246"/>
    <cellStyle name="20% - Accent1 2 2 2 2 4 2" xfId="6223"/>
    <cellStyle name="20% - Accent1 2 2 2 2 4 3" xfId="10512"/>
    <cellStyle name="20% - Accent1 2 2 2 2 4 4" xfId="14790"/>
    <cellStyle name="20% - Accent1 2 2 2 2 4 5" xfId="19033"/>
    <cellStyle name="20% - Accent1 2 2 2 2 4 6" xfId="23279"/>
    <cellStyle name="20% - Accent1 2 2 2 2 4 7" xfId="27384"/>
    <cellStyle name="20% - Accent1 2 2 2 2 5" xfId="3230"/>
    <cellStyle name="20% - Accent1 2 2 2 2 5 2" xfId="8204"/>
    <cellStyle name="20% - Accent1 2 2 2 2 5 3" xfId="12481"/>
    <cellStyle name="20% - Accent1 2 2 2 2 5 4" xfId="16741"/>
    <cellStyle name="20% - Accent1 2 2 2 2 5 5" xfId="20959"/>
    <cellStyle name="20% - Accent1 2 2 2 2 5 6" xfId="25155"/>
    <cellStyle name="20% - Accent1 2 2 2 2 5 7" xfId="29051"/>
    <cellStyle name="20% - Accent1 2 2 2 2 6" xfId="4579"/>
    <cellStyle name="20% - Accent1 2 2 2 2 6 2" xfId="9551"/>
    <cellStyle name="20% - Accent1 2 2 2 2 6 3" xfId="13829"/>
    <cellStyle name="20% - Accent1 2 2 2 2 6 4" xfId="18086"/>
    <cellStyle name="20% - Accent1 2 2 2 2 6 5" xfId="22303"/>
    <cellStyle name="20% - Accent1 2 2 2 2 6 6" xfId="26489"/>
    <cellStyle name="20% - Accent1 2 2 2 2 6 7" xfId="30368"/>
    <cellStyle name="20% - Accent1 2 2 2 2 7" xfId="5453"/>
    <cellStyle name="20% - Accent1 2 2 2 2 8" xfId="5553"/>
    <cellStyle name="20% - Accent1 2 2 2 2 9" xfId="5538"/>
    <cellStyle name="20% - Accent1 2 2 2 3" xfId="693"/>
    <cellStyle name="20% - Accent1 2 2 2 3 10" xfId="22749"/>
    <cellStyle name="20% - Accent1 2 2 2 3 11" xfId="26901"/>
    <cellStyle name="20% - Accent1 2 2 2 3 2" xfId="2197"/>
    <cellStyle name="20% - Accent1 2 2 2 3 2 2" xfId="4062"/>
    <cellStyle name="20% - Accent1 2 2 2 3 2 2 2" xfId="9036"/>
    <cellStyle name="20% - Accent1 2 2 2 3 2 2 3" xfId="13313"/>
    <cellStyle name="20% - Accent1 2 2 2 3 2 2 4" xfId="17572"/>
    <cellStyle name="20% - Accent1 2 2 2 3 2 2 5" xfId="21791"/>
    <cellStyle name="20% - Accent1 2 2 2 3 2 2 6" xfId="25986"/>
    <cellStyle name="20% - Accent1 2 2 2 3 2 2 7" xfId="29882"/>
    <cellStyle name="20% - Accent1 2 2 2 3 2 3" xfId="7173"/>
    <cellStyle name="20% - Accent1 2 2 2 3 2 4" xfId="11458"/>
    <cellStyle name="20% - Accent1 2 2 2 3 2 5" xfId="15730"/>
    <cellStyle name="20% - Accent1 2 2 2 3 2 6" xfId="19965"/>
    <cellStyle name="20% - Accent1 2 2 2 3 2 7" xfId="24203"/>
    <cellStyle name="20% - Accent1 2 2 2 3 2 8" xfId="28281"/>
    <cellStyle name="20% - Accent1 2 2 2 3 3" xfId="1340"/>
    <cellStyle name="20% - Accent1 2 2 2 3 3 2" xfId="6317"/>
    <cellStyle name="20% - Accent1 2 2 2 3 3 3" xfId="10606"/>
    <cellStyle name="20% - Accent1 2 2 2 3 3 4" xfId="14882"/>
    <cellStyle name="20% - Accent1 2 2 2 3 3 5" xfId="19124"/>
    <cellStyle name="20% - Accent1 2 2 2 3 3 6" xfId="23371"/>
    <cellStyle name="20% - Accent1 2 2 2 3 3 7" xfId="27474"/>
    <cellStyle name="20% - Accent1 2 2 2 3 4" xfId="3405"/>
    <cellStyle name="20% - Accent1 2 2 2 3 4 2" xfId="8379"/>
    <cellStyle name="20% - Accent1 2 2 2 3 4 3" xfId="12656"/>
    <cellStyle name="20% - Accent1 2 2 2 3 4 4" xfId="16915"/>
    <cellStyle name="20% - Accent1 2 2 2 3 4 5" xfId="21134"/>
    <cellStyle name="20% - Accent1 2 2 2 3 4 6" xfId="25329"/>
    <cellStyle name="20% - Accent1 2 2 2 3 4 7" xfId="29225"/>
    <cellStyle name="20% - Accent1 2 2 2 3 5" xfId="4753"/>
    <cellStyle name="20% - Accent1 2 2 2 3 5 2" xfId="9725"/>
    <cellStyle name="20% - Accent1 2 2 2 3 5 3" xfId="14003"/>
    <cellStyle name="20% - Accent1 2 2 2 3 5 4" xfId="18260"/>
    <cellStyle name="20% - Accent1 2 2 2 3 5 5" xfId="22477"/>
    <cellStyle name="20% - Accent1 2 2 2 3 5 6" xfId="26663"/>
    <cellStyle name="20% - Accent1 2 2 2 3 5 7" xfId="30542"/>
    <cellStyle name="20% - Accent1 2 2 2 3 6" xfId="5671"/>
    <cellStyle name="20% - Accent1 2 2 2 3 7" xfId="9963"/>
    <cellStyle name="20% - Accent1 2 2 2 3 8" xfId="14241"/>
    <cellStyle name="20% - Accent1 2 2 2 3 9" xfId="18498"/>
    <cellStyle name="20% - Accent1 2 2 2 4" xfId="1955"/>
    <cellStyle name="20% - Accent1 2 2 2 4 2" xfId="3733"/>
    <cellStyle name="20% - Accent1 2 2 2 4 2 2" xfId="8707"/>
    <cellStyle name="20% - Accent1 2 2 2 4 2 3" xfId="12984"/>
    <cellStyle name="20% - Accent1 2 2 2 4 2 4" xfId="17243"/>
    <cellStyle name="20% - Accent1 2 2 2 4 2 5" xfId="21462"/>
    <cellStyle name="20% - Accent1 2 2 2 4 2 6" xfId="25657"/>
    <cellStyle name="20% - Accent1 2 2 2 4 2 7" xfId="29553"/>
    <cellStyle name="20% - Accent1 2 2 2 4 3" xfId="6931"/>
    <cellStyle name="20% - Accent1 2 2 2 4 4" xfId="11216"/>
    <cellStyle name="20% - Accent1 2 2 2 4 5" xfId="15489"/>
    <cellStyle name="20% - Accent1 2 2 2 4 6" xfId="19725"/>
    <cellStyle name="20% - Accent1 2 2 2 4 7" xfId="23963"/>
    <cellStyle name="20% - Accent1 2 2 2 4 8" xfId="28041"/>
    <cellStyle name="20% - Accent1 2 2 2 5" xfId="1071"/>
    <cellStyle name="20% - Accent1 2 2 2 5 2" xfId="6049"/>
    <cellStyle name="20% - Accent1 2 2 2 5 3" xfId="10338"/>
    <cellStyle name="20% - Accent1 2 2 2 5 4" xfId="14616"/>
    <cellStyle name="20% - Accent1 2 2 2 5 5" xfId="18865"/>
    <cellStyle name="20% - Accent1 2 2 2 5 6" xfId="23113"/>
    <cellStyle name="20% - Accent1 2 2 2 5 7" xfId="27233"/>
    <cellStyle name="20% - Accent1 2 2 2 6" xfId="3075"/>
    <cellStyle name="20% - Accent1 2 2 2 6 2" xfId="8049"/>
    <cellStyle name="20% - Accent1 2 2 2 6 3" xfId="12326"/>
    <cellStyle name="20% - Accent1 2 2 2 6 4" xfId="16586"/>
    <cellStyle name="20% - Accent1 2 2 2 6 5" xfId="20804"/>
    <cellStyle name="20% - Accent1 2 2 2 6 6" xfId="25000"/>
    <cellStyle name="20% - Accent1 2 2 2 6 7" xfId="28896"/>
    <cellStyle name="20% - Accent1 2 2 2 7" xfId="4424"/>
    <cellStyle name="20% - Accent1 2 2 2 7 2" xfId="9396"/>
    <cellStyle name="20% - Accent1 2 2 2 7 3" xfId="13674"/>
    <cellStyle name="20% - Accent1 2 2 2 7 4" xfId="17931"/>
    <cellStyle name="20% - Accent1 2 2 2 7 5" xfId="22148"/>
    <cellStyle name="20% - Accent1 2 2 2 7 6" xfId="26334"/>
    <cellStyle name="20% - Accent1 2 2 2 7 7" xfId="30213"/>
    <cellStyle name="20% - Accent1 2 2 2 8" xfId="5289"/>
    <cellStyle name="20% - Accent1 2 2 2 9" xfId="5970"/>
    <cellStyle name="20% - Accent1 2 2 3" xfId="413"/>
    <cellStyle name="20% - Accent1 2 2 3 10" xfId="16239"/>
    <cellStyle name="20% - Accent1 2 2 3 11" xfId="20586"/>
    <cellStyle name="20% - Accent1 2 2 3 12" xfId="24700"/>
    <cellStyle name="20% - Accent1 2 2 3 2" xfId="787"/>
    <cellStyle name="20% - Accent1 2 2 3 2 10" xfId="22843"/>
    <cellStyle name="20% - Accent1 2 2 3 2 11" xfId="26995"/>
    <cellStyle name="20% - Accent1 2 2 3 2 2" xfId="2198"/>
    <cellStyle name="20% - Accent1 2 2 3 2 2 2" xfId="4156"/>
    <cellStyle name="20% - Accent1 2 2 3 2 2 2 2" xfId="9130"/>
    <cellStyle name="20% - Accent1 2 2 3 2 2 2 3" xfId="13407"/>
    <cellStyle name="20% - Accent1 2 2 3 2 2 2 4" xfId="17666"/>
    <cellStyle name="20% - Accent1 2 2 3 2 2 2 5" xfId="21885"/>
    <cellStyle name="20% - Accent1 2 2 3 2 2 2 6" xfId="26080"/>
    <cellStyle name="20% - Accent1 2 2 3 2 2 2 7" xfId="29976"/>
    <cellStyle name="20% - Accent1 2 2 3 2 2 3" xfId="7174"/>
    <cellStyle name="20% - Accent1 2 2 3 2 2 4" xfId="11459"/>
    <cellStyle name="20% - Accent1 2 2 3 2 2 5" xfId="15731"/>
    <cellStyle name="20% - Accent1 2 2 3 2 2 6" xfId="19966"/>
    <cellStyle name="20% - Accent1 2 2 3 2 2 7" xfId="24204"/>
    <cellStyle name="20% - Accent1 2 2 3 2 2 8" xfId="28282"/>
    <cellStyle name="20% - Accent1 2 2 3 2 3" xfId="1341"/>
    <cellStyle name="20% - Accent1 2 2 3 2 3 2" xfId="6318"/>
    <cellStyle name="20% - Accent1 2 2 3 2 3 3" xfId="10607"/>
    <cellStyle name="20% - Accent1 2 2 3 2 3 4" xfId="14883"/>
    <cellStyle name="20% - Accent1 2 2 3 2 3 5" xfId="19125"/>
    <cellStyle name="20% - Accent1 2 2 3 2 3 6" xfId="23372"/>
    <cellStyle name="20% - Accent1 2 2 3 2 3 7" xfId="27475"/>
    <cellStyle name="20% - Accent1 2 2 3 2 4" xfId="3499"/>
    <cellStyle name="20% - Accent1 2 2 3 2 4 2" xfId="8473"/>
    <cellStyle name="20% - Accent1 2 2 3 2 4 3" xfId="12750"/>
    <cellStyle name="20% - Accent1 2 2 3 2 4 4" xfId="17009"/>
    <cellStyle name="20% - Accent1 2 2 3 2 4 5" xfId="21228"/>
    <cellStyle name="20% - Accent1 2 2 3 2 4 6" xfId="25423"/>
    <cellStyle name="20% - Accent1 2 2 3 2 4 7" xfId="29319"/>
    <cellStyle name="20% - Accent1 2 2 3 2 5" xfId="4847"/>
    <cellStyle name="20% - Accent1 2 2 3 2 5 2" xfId="9819"/>
    <cellStyle name="20% - Accent1 2 2 3 2 5 3" xfId="14097"/>
    <cellStyle name="20% - Accent1 2 2 3 2 5 4" xfId="18354"/>
    <cellStyle name="20% - Accent1 2 2 3 2 5 5" xfId="22571"/>
    <cellStyle name="20% - Accent1 2 2 3 2 5 6" xfId="26757"/>
    <cellStyle name="20% - Accent1 2 2 3 2 5 7" xfId="30636"/>
    <cellStyle name="20% - Accent1 2 2 3 2 6" xfId="5765"/>
    <cellStyle name="20% - Accent1 2 2 3 2 7" xfId="10057"/>
    <cellStyle name="20% - Accent1 2 2 3 2 8" xfId="14335"/>
    <cellStyle name="20% - Accent1 2 2 3 2 9" xfId="18592"/>
    <cellStyle name="20% - Accent1 2 2 3 3" xfId="2046"/>
    <cellStyle name="20% - Accent1 2 2 3 3 2" xfId="3827"/>
    <cellStyle name="20% - Accent1 2 2 3 3 2 2" xfId="8801"/>
    <cellStyle name="20% - Accent1 2 2 3 3 2 3" xfId="13078"/>
    <cellStyle name="20% - Accent1 2 2 3 3 2 4" xfId="17337"/>
    <cellStyle name="20% - Accent1 2 2 3 3 2 5" xfId="21556"/>
    <cellStyle name="20% - Accent1 2 2 3 3 2 6" xfId="25751"/>
    <cellStyle name="20% - Accent1 2 2 3 3 2 7" xfId="29647"/>
    <cellStyle name="20% - Accent1 2 2 3 3 3" xfId="7022"/>
    <cellStyle name="20% - Accent1 2 2 3 3 4" xfId="11307"/>
    <cellStyle name="20% - Accent1 2 2 3 3 5" xfId="15579"/>
    <cellStyle name="20% - Accent1 2 2 3 3 6" xfId="19814"/>
    <cellStyle name="20% - Accent1 2 2 3 3 7" xfId="24052"/>
    <cellStyle name="20% - Accent1 2 2 3 3 8" xfId="28130"/>
    <cellStyle name="20% - Accent1 2 2 3 4" xfId="1185"/>
    <cellStyle name="20% - Accent1 2 2 3 4 2" xfId="6162"/>
    <cellStyle name="20% - Accent1 2 2 3 4 3" xfId="10451"/>
    <cellStyle name="20% - Accent1 2 2 3 4 4" xfId="14729"/>
    <cellStyle name="20% - Accent1 2 2 3 4 5" xfId="18972"/>
    <cellStyle name="20% - Accent1 2 2 3 4 6" xfId="23218"/>
    <cellStyle name="20% - Accent1 2 2 3 4 7" xfId="27323"/>
    <cellStyle name="20% - Accent1 2 2 3 5" xfId="3169"/>
    <cellStyle name="20% - Accent1 2 2 3 5 2" xfId="8143"/>
    <cellStyle name="20% - Accent1 2 2 3 5 3" xfId="12420"/>
    <cellStyle name="20% - Accent1 2 2 3 5 4" xfId="16680"/>
    <cellStyle name="20% - Accent1 2 2 3 5 5" xfId="20898"/>
    <cellStyle name="20% - Accent1 2 2 3 5 6" xfId="25094"/>
    <cellStyle name="20% - Accent1 2 2 3 5 7" xfId="28990"/>
    <cellStyle name="20% - Accent1 2 2 3 6" xfId="4518"/>
    <cellStyle name="20% - Accent1 2 2 3 6 2" xfId="9490"/>
    <cellStyle name="20% - Accent1 2 2 3 6 3" xfId="13768"/>
    <cellStyle name="20% - Accent1 2 2 3 6 4" xfId="18025"/>
    <cellStyle name="20% - Accent1 2 2 3 6 5" xfId="22242"/>
    <cellStyle name="20% - Accent1 2 2 3 6 6" xfId="26428"/>
    <cellStyle name="20% - Accent1 2 2 3 6 7" xfId="30307"/>
    <cellStyle name="20% - Accent1 2 2 3 7" xfId="5392"/>
    <cellStyle name="20% - Accent1 2 2 3 8" xfId="7683"/>
    <cellStyle name="20% - Accent1 2 2 3 9" xfId="11965"/>
    <cellStyle name="20% - Accent1 2 2 4" xfId="527"/>
    <cellStyle name="20% - Accent1 2 2 4 10" xfId="10380"/>
    <cellStyle name="20% - Accent1 2 2 4 11" xfId="7619"/>
    <cellStyle name="20% - Accent1 2 2 4 12" xfId="16432"/>
    <cellStyle name="20% - Accent1 2 2 4 2" xfId="901"/>
    <cellStyle name="20% - Accent1 2 2 4 2 10" xfId="22957"/>
    <cellStyle name="20% - Accent1 2 2 4 2 11" xfId="27109"/>
    <cellStyle name="20% - Accent1 2 2 4 2 2" xfId="2199"/>
    <cellStyle name="20% - Accent1 2 2 4 2 2 2" xfId="4270"/>
    <cellStyle name="20% - Accent1 2 2 4 2 2 2 2" xfId="9244"/>
    <cellStyle name="20% - Accent1 2 2 4 2 2 2 3" xfId="13521"/>
    <cellStyle name="20% - Accent1 2 2 4 2 2 2 4" xfId="17780"/>
    <cellStyle name="20% - Accent1 2 2 4 2 2 2 5" xfId="21999"/>
    <cellStyle name="20% - Accent1 2 2 4 2 2 2 6" xfId="26194"/>
    <cellStyle name="20% - Accent1 2 2 4 2 2 2 7" xfId="30090"/>
    <cellStyle name="20% - Accent1 2 2 4 2 2 3" xfId="7175"/>
    <cellStyle name="20% - Accent1 2 2 4 2 2 4" xfId="11460"/>
    <cellStyle name="20% - Accent1 2 2 4 2 2 5" xfId="15732"/>
    <cellStyle name="20% - Accent1 2 2 4 2 2 6" xfId="19967"/>
    <cellStyle name="20% - Accent1 2 2 4 2 2 7" xfId="24205"/>
    <cellStyle name="20% - Accent1 2 2 4 2 2 8" xfId="28283"/>
    <cellStyle name="20% - Accent1 2 2 4 2 3" xfId="1342"/>
    <cellStyle name="20% - Accent1 2 2 4 2 3 2" xfId="6319"/>
    <cellStyle name="20% - Accent1 2 2 4 2 3 3" xfId="10608"/>
    <cellStyle name="20% - Accent1 2 2 4 2 3 4" xfId="14884"/>
    <cellStyle name="20% - Accent1 2 2 4 2 3 5" xfId="19126"/>
    <cellStyle name="20% - Accent1 2 2 4 2 3 6" xfId="23373"/>
    <cellStyle name="20% - Accent1 2 2 4 2 3 7" xfId="27476"/>
    <cellStyle name="20% - Accent1 2 2 4 2 4" xfId="3613"/>
    <cellStyle name="20% - Accent1 2 2 4 2 4 2" xfId="8587"/>
    <cellStyle name="20% - Accent1 2 2 4 2 4 3" xfId="12864"/>
    <cellStyle name="20% - Accent1 2 2 4 2 4 4" xfId="17123"/>
    <cellStyle name="20% - Accent1 2 2 4 2 4 5" xfId="21342"/>
    <cellStyle name="20% - Accent1 2 2 4 2 4 6" xfId="25537"/>
    <cellStyle name="20% - Accent1 2 2 4 2 4 7" xfId="29433"/>
    <cellStyle name="20% - Accent1 2 2 4 2 5" xfId="4961"/>
    <cellStyle name="20% - Accent1 2 2 4 2 5 2" xfId="9933"/>
    <cellStyle name="20% - Accent1 2 2 4 2 5 3" xfId="14211"/>
    <cellStyle name="20% - Accent1 2 2 4 2 5 4" xfId="18468"/>
    <cellStyle name="20% - Accent1 2 2 4 2 5 5" xfId="22685"/>
    <cellStyle name="20% - Accent1 2 2 4 2 5 6" xfId="26871"/>
    <cellStyle name="20% - Accent1 2 2 4 2 5 7" xfId="30750"/>
    <cellStyle name="20% - Accent1 2 2 4 2 6" xfId="5879"/>
    <cellStyle name="20% - Accent1 2 2 4 2 7" xfId="10171"/>
    <cellStyle name="20% - Accent1 2 2 4 2 8" xfId="14449"/>
    <cellStyle name="20% - Accent1 2 2 4 2 9" xfId="18706"/>
    <cellStyle name="20% - Accent1 2 2 4 3" xfId="2174"/>
    <cellStyle name="20% - Accent1 2 2 4 3 2" xfId="3941"/>
    <cellStyle name="20% - Accent1 2 2 4 3 2 2" xfId="8915"/>
    <cellStyle name="20% - Accent1 2 2 4 3 2 3" xfId="13192"/>
    <cellStyle name="20% - Accent1 2 2 4 3 2 4" xfId="17451"/>
    <cellStyle name="20% - Accent1 2 2 4 3 2 5" xfId="21670"/>
    <cellStyle name="20% - Accent1 2 2 4 3 2 6" xfId="25865"/>
    <cellStyle name="20% - Accent1 2 2 4 3 2 7" xfId="29761"/>
    <cellStyle name="20% - Accent1 2 2 4 3 3" xfId="7150"/>
    <cellStyle name="20% - Accent1 2 2 4 3 4" xfId="11435"/>
    <cellStyle name="20% - Accent1 2 2 4 3 5" xfId="15707"/>
    <cellStyle name="20% - Accent1 2 2 4 3 6" xfId="19942"/>
    <cellStyle name="20% - Accent1 2 2 4 3 7" xfId="24180"/>
    <cellStyle name="20% - Accent1 2 2 4 3 8" xfId="28258"/>
    <cellStyle name="20% - Accent1 2 2 4 4" xfId="1317"/>
    <cellStyle name="20% - Accent1 2 2 4 4 2" xfId="6294"/>
    <cellStyle name="20% - Accent1 2 2 4 4 3" xfId="10583"/>
    <cellStyle name="20% - Accent1 2 2 4 4 4" xfId="14859"/>
    <cellStyle name="20% - Accent1 2 2 4 4 5" xfId="19101"/>
    <cellStyle name="20% - Accent1 2 2 4 4 6" xfId="23348"/>
    <cellStyle name="20% - Accent1 2 2 4 4 7" xfId="27451"/>
    <cellStyle name="20% - Accent1 2 2 4 5" xfId="3283"/>
    <cellStyle name="20% - Accent1 2 2 4 5 2" xfId="8257"/>
    <cellStyle name="20% - Accent1 2 2 4 5 3" xfId="12534"/>
    <cellStyle name="20% - Accent1 2 2 4 5 4" xfId="16794"/>
    <cellStyle name="20% - Accent1 2 2 4 5 5" xfId="21012"/>
    <cellStyle name="20% - Accent1 2 2 4 5 6" xfId="25208"/>
    <cellStyle name="20% - Accent1 2 2 4 5 7" xfId="29104"/>
    <cellStyle name="20% - Accent1 2 2 4 6" xfId="4632"/>
    <cellStyle name="20% - Accent1 2 2 4 6 2" xfId="9604"/>
    <cellStyle name="20% - Accent1 2 2 4 6 3" xfId="13882"/>
    <cellStyle name="20% - Accent1 2 2 4 6 4" xfId="18139"/>
    <cellStyle name="20% - Accent1 2 2 4 6 5" xfId="22356"/>
    <cellStyle name="20% - Accent1 2 2 4 6 6" xfId="26542"/>
    <cellStyle name="20% - Accent1 2 2 4 6 7" xfId="30421"/>
    <cellStyle name="20% - Accent1 2 2 4 7" xfId="5506"/>
    <cellStyle name="20% - Accent1 2 2 4 8" xfId="5545"/>
    <cellStyle name="20% - Accent1 2 2 4 9" xfId="6092"/>
    <cellStyle name="20% - Accent1 2 2 5" xfId="628"/>
    <cellStyle name="20% - Accent1 2 2 5 10" xfId="16217"/>
    <cellStyle name="20% - Accent1 2 2 5 11" xfId="10321"/>
    <cellStyle name="20% - Accent1 2 2 5 12" xfId="24682"/>
    <cellStyle name="20% - Accent1 2 2 5 2" xfId="1344"/>
    <cellStyle name="20% - Accent1 2 2 5 2 2" xfId="2201"/>
    <cellStyle name="20% - Accent1 2 2 5 2 2 2" xfId="7177"/>
    <cellStyle name="20% - Accent1 2 2 5 2 2 3" xfId="11462"/>
    <cellStyle name="20% - Accent1 2 2 5 2 2 4" xfId="15734"/>
    <cellStyle name="20% - Accent1 2 2 5 2 2 5" xfId="19969"/>
    <cellStyle name="20% - Accent1 2 2 5 2 2 6" xfId="24207"/>
    <cellStyle name="20% - Accent1 2 2 5 2 2 7" xfId="28285"/>
    <cellStyle name="20% - Accent1 2 2 5 2 3" xfId="3997"/>
    <cellStyle name="20% - Accent1 2 2 5 2 3 2" xfId="8971"/>
    <cellStyle name="20% - Accent1 2 2 5 2 3 3" xfId="13248"/>
    <cellStyle name="20% - Accent1 2 2 5 2 3 4" xfId="17507"/>
    <cellStyle name="20% - Accent1 2 2 5 2 3 5" xfId="21726"/>
    <cellStyle name="20% - Accent1 2 2 5 2 3 6" xfId="25921"/>
    <cellStyle name="20% - Accent1 2 2 5 2 3 7" xfId="29817"/>
    <cellStyle name="20% - Accent1 2 2 5 2 4" xfId="6321"/>
    <cellStyle name="20% - Accent1 2 2 5 2 5" xfId="10610"/>
    <cellStyle name="20% - Accent1 2 2 5 2 6" xfId="14886"/>
    <cellStyle name="20% - Accent1 2 2 5 2 7" xfId="19128"/>
    <cellStyle name="20% - Accent1 2 2 5 2 8" xfId="23375"/>
    <cellStyle name="20% - Accent1 2 2 5 2 9" xfId="27478"/>
    <cellStyle name="20% - Accent1 2 2 5 3" xfId="2200"/>
    <cellStyle name="20% - Accent1 2 2 5 3 2" xfId="7176"/>
    <cellStyle name="20% - Accent1 2 2 5 3 3" xfId="11461"/>
    <cellStyle name="20% - Accent1 2 2 5 3 4" xfId="15733"/>
    <cellStyle name="20% - Accent1 2 2 5 3 5" xfId="19968"/>
    <cellStyle name="20% - Accent1 2 2 5 3 6" xfId="24206"/>
    <cellStyle name="20% - Accent1 2 2 5 3 7" xfId="28284"/>
    <cellStyle name="20% - Accent1 2 2 5 4" xfId="1343"/>
    <cellStyle name="20% - Accent1 2 2 5 4 2" xfId="6320"/>
    <cellStyle name="20% - Accent1 2 2 5 4 3" xfId="10609"/>
    <cellStyle name="20% - Accent1 2 2 5 4 4" xfId="14885"/>
    <cellStyle name="20% - Accent1 2 2 5 4 5" xfId="19127"/>
    <cellStyle name="20% - Accent1 2 2 5 4 6" xfId="23374"/>
    <cellStyle name="20% - Accent1 2 2 5 4 7" xfId="27477"/>
    <cellStyle name="20% - Accent1 2 2 5 5" xfId="3340"/>
    <cellStyle name="20% - Accent1 2 2 5 5 2" xfId="8314"/>
    <cellStyle name="20% - Accent1 2 2 5 5 3" xfId="12591"/>
    <cellStyle name="20% - Accent1 2 2 5 5 4" xfId="16850"/>
    <cellStyle name="20% - Accent1 2 2 5 5 5" xfId="21069"/>
    <cellStyle name="20% - Accent1 2 2 5 5 6" xfId="25264"/>
    <cellStyle name="20% - Accent1 2 2 5 5 7" xfId="29160"/>
    <cellStyle name="20% - Accent1 2 2 5 6" xfId="4688"/>
    <cellStyle name="20% - Accent1 2 2 5 6 2" xfId="9660"/>
    <cellStyle name="20% - Accent1 2 2 5 6 3" xfId="13938"/>
    <cellStyle name="20% - Accent1 2 2 5 6 4" xfId="18195"/>
    <cellStyle name="20% - Accent1 2 2 5 6 5" xfId="22412"/>
    <cellStyle name="20% - Accent1 2 2 5 6 6" xfId="26598"/>
    <cellStyle name="20% - Accent1 2 2 5 6 7" xfId="30477"/>
    <cellStyle name="20% - Accent1 2 2 5 7" xfId="5606"/>
    <cellStyle name="20% - Accent1 2 2 5 8" xfId="7661"/>
    <cellStyle name="20% - Accent1 2 2 5 9" xfId="11943"/>
    <cellStyle name="20% - Accent1 2 2 6" xfId="1345"/>
    <cellStyle name="20% - Accent1 2 2 6 2" xfId="2202"/>
    <cellStyle name="20% - Accent1 2 2 6 2 2" xfId="7178"/>
    <cellStyle name="20% - Accent1 2 2 6 2 3" xfId="11463"/>
    <cellStyle name="20% - Accent1 2 2 6 2 4" xfId="15735"/>
    <cellStyle name="20% - Accent1 2 2 6 2 5" xfId="19970"/>
    <cellStyle name="20% - Accent1 2 2 6 2 6" xfId="24208"/>
    <cellStyle name="20% - Accent1 2 2 6 2 7" xfId="28286"/>
    <cellStyle name="20% - Accent1 2 2 6 3" xfId="3668"/>
    <cellStyle name="20% - Accent1 2 2 6 3 2" xfId="8642"/>
    <cellStyle name="20% - Accent1 2 2 6 3 3" xfId="12919"/>
    <cellStyle name="20% - Accent1 2 2 6 3 4" xfId="17178"/>
    <cellStyle name="20% - Accent1 2 2 6 3 5" xfId="21397"/>
    <cellStyle name="20% - Accent1 2 2 6 3 6" xfId="25592"/>
    <cellStyle name="20% - Accent1 2 2 6 3 7" xfId="29488"/>
    <cellStyle name="20% - Accent1 2 2 6 4" xfId="6322"/>
    <cellStyle name="20% - Accent1 2 2 6 5" xfId="10611"/>
    <cellStyle name="20% - Accent1 2 2 6 6" xfId="14887"/>
    <cellStyle name="20% - Accent1 2 2 6 7" xfId="19129"/>
    <cellStyle name="20% - Accent1 2 2 6 8" xfId="23376"/>
    <cellStyle name="20% - Accent1 2 2 6 9" xfId="27479"/>
    <cellStyle name="20% - Accent1 2 2 7" xfId="1880"/>
    <cellStyle name="20% - Accent1 2 2 7 2" xfId="6856"/>
    <cellStyle name="20% - Accent1 2 2 7 3" xfId="11142"/>
    <cellStyle name="20% - Accent1 2 2 7 4" xfId="15416"/>
    <cellStyle name="20% - Accent1 2 2 7 5" xfId="19652"/>
    <cellStyle name="20% - Accent1 2 2 7 6" xfId="23892"/>
    <cellStyle name="20% - Accent1 2 2 7 7" xfId="27973"/>
    <cellStyle name="20% - Accent1 2 2 8" xfId="977"/>
    <cellStyle name="20% - Accent1 2 2 8 2" xfId="5955"/>
    <cellStyle name="20% - Accent1 2 2 8 3" xfId="10245"/>
    <cellStyle name="20% - Accent1 2 2 8 4" xfId="14523"/>
    <cellStyle name="20% - Accent1 2 2 8 5" xfId="18776"/>
    <cellStyle name="20% - Accent1 2 2 8 6" xfId="23027"/>
    <cellStyle name="20% - Accent1 2 2 8 7" xfId="27164"/>
    <cellStyle name="20% - Accent1 2 2 9" xfId="3005"/>
    <cellStyle name="20% - Accent1 2 2 9 2" xfId="7979"/>
    <cellStyle name="20% - Accent1 2 2 9 3" xfId="12256"/>
    <cellStyle name="20% - Accent1 2 2 9 4" xfId="16516"/>
    <cellStyle name="20% - Accent1 2 2 9 5" xfId="20735"/>
    <cellStyle name="20% - Accent1 2 2 9 6" xfId="24933"/>
    <cellStyle name="20% - Accent1 2 2 9 7" xfId="28830"/>
    <cellStyle name="20% - Accent1 2 3" xfId="231"/>
    <cellStyle name="20% - Accent1 2 3 10" xfId="7751"/>
    <cellStyle name="20% - Accent1 2 3 11" xfId="12033"/>
    <cellStyle name="20% - Accent1 2 3 12" xfId="20578"/>
    <cellStyle name="20% - Accent1 2 3 13" xfId="15454"/>
    <cellStyle name="20% - Accent1 2 3 2" xfId="445"/>
    <cellStyle name="20% - Accent1 2 3 2 10" xfId="16386"/>
    <cellStyle name="20% - Accent1 2 3 2 11" xfId="19436"/>
    <cellStyle name="20% - Accent1 2 3 2 12" xfId="24818"/>
    <cellStyle name="20% - Accent1 2 3 2 2" xfId="819"/>
    <cellStyle name="20% - Accent1 2 3 2 2 10" xfId="22875"/>
    <cellStyle name="20% - Accent1 2 3 2 2 11" xfId="27027"/>
    <cellStyle name="20% - Accent1 2 3 2 2 2" xfId="2203"/>
    <cellStyle name="20% - Accent1 2 3 2 2 2 2" xfId="4188"/>
    <cellStyle name="20% - Accent1 2 3 2 2 2 2 2" xfId="9162"/>
    <cellStyle name="20% - Accent1 2 3 2 2 2 2 3" xfId="13439"/>
    <cellStyle name="20% - Accent1 2 3 2 2 2 2 4" xfId="17698"/>
    <cellStyle name="20% - Accent1 2 3 2 2 2 2 5" xfId="21917"/>
    <cellStyle name="20% - Accent1 2 3 2 2 2 2 6" xfId="26112"/>
    <cellStyle name="20% - Accent1 2 3 2 2 2 2 7" xfId="30008"/>
    <cellStyle name="20% - Accent1 2 3 2 2 2 3" xfId="7179"/>
    <cellStyle name="20% - Accent1 2 3 2 2 2 4" xfId="11464"/>
    <cellStyle name="20% - Accent1 2 3 2 2 2 5" xfId="15736"/>
    <cellStyle name="20% - Accent1 2 3 2 2 2 6" xfId="19971"/>
    <cellStyle name="20% - Accent1 2 3 2 2 2 7" xfId="24209"/>
    <cellStyle name="20% - Accent1 2 3 2 2 2 8" xfId="28287"/>
    <cellStyle name="20% - Accent1 2 3 2 2 3" xfId="1346"/>
    <cellStyle name="20% - Accent1 2 3 2 2 3 2" xfId="6323"/>
    <cellStyle name="20% - Accent1 2 3 2 2 3 3" xfId="10612"/>
    <cellStyle name="20% - Accent1 2 3 2 2 3 4" xfId="14888"/>
    <cellStyle name="20% - Accent1 2 3 2 2 3 5" xfId="19130"/>
    <cellStyle name="20% - Accent1 2 3 2 2 3 6" xfId="23377"/>
    <cellStyle name="20% - Accent1 2 3 2 2 3 7" xfId="27480"/>
    <cellStyle name="20% - Accent1 2 3 2 2 4" xfId="3531"/>
    <cellStyle name="20% - Accent1 2 3 2 2 4 2" xfId="8505"/>
    <cellStyle name="20% - Accent1 2 3 2 2 4 3" xfId="12782"/>
    <cellStyle name="20% - Accent1 2 3 2 2 4 4" xfId="17041"/>
    <cellStyle name="20% - Accent1 2 3 2 2 4 5" xfId="21260"/>
    <cellStyle name="20% - Accent1 2 3 2 2 4 6" xfId="25455"/>
    <cellStyle name="20% - Accent1 2 3 2 2 4 7" xfId="29351"/>
    <cellStyle name="20% - Accent1 2 3 2 2 5" xfId="4879"/>
    <cellStyle name="20% - Accent1 2 3 2 2 5 2" xfId="9851"/>
    <cellStyle name="20% - Accent1 2 3 2 2 5 3" xfId="14129"/>
    <cellStyle name="20% - Accent1 2 3 2 2 5 4" xfId="18386"/>
    <cellStyle name="20% - Accent1 2 3 2 2 5 5" xfId="22603"/>
    <cellStyle name="20% - Accent1 2 3 2 2 5 6" xfId="26789"/>
    <cellStyle name="20% - Accent1 2 3 2 2 5 7" xfId="30668"/>
    <cellStyle name="20% - Accent1 2 3 2 2 6" xfId="5797"/>
    <cellStyle name="20% - Accent1 2 3 2 2 7" xfId="10089"/>
    <cellStyle name="20% - Accent1 2 3 2 2 8" xfId="14367"/>
    <cellStyle name="20% - Accent1 2 3 2 2 9" xfId="18624"/>
    <cellStyle name="20% - Accent1 2 3 2 3" xfId="2078"/>
    <cellStyle name="20% - Accent1 2 3 2 3 2" xfId="3859"/>
    <cellStyle name="20% - Accent1 2 3 2 3 2 2" xfId="8833"/>
    <cellStyle name="20% - Accent1 2 3 2 3 2 3" xfId="13110"/>
    <cellStyle name="20% - Accent1 2 3 2 3 2 4" xfId="17369"/>
    <cellStyle name="20% - Accent1 2 3 2 3 2 5" xfId="21588"/>
    <cellStyle name="20% - Accent1 2 3 2 3 2 6" xfId="25783"/>
    <cellStyle name="20% - Accent1 2 3 2 3 2 7" xfId="29679"/>
    <cellStyle name="20% - Accent1 2 3 2 3 3" xfId="7054"/>
    <cellStyle name="20% - Accent1 2 3 2 3 4" xfId="11339"/>
    <cellStyle name="20% - Accent1 2 3 2 3 5" xfId="15611"/>
    <cellStyle name="20% - Accent1 2 3 2 3 6" xfId="19846"/>
    <cellStyle name="20% - Accent1 2 3 2 3 7" xfId="24084"/>
    <cellStyle name="20% - Accent1 2 3 2 3 8" xfId="28162"/>
    <cellStyle name="20% - Accent1 2 3 2 4" xfId="1217"/>
    <cellStyle name="20% - Accent1 2 3 2 4 2" xfId="6194"/>
    <cellStyle name="20% - Accent1 2 3 2 4 3" xfId="10483"/>
    <cellStyle name="20% - Accent1 2 3 2 4 4" xfId="14761"/>
    <cellStyle name="20% - Accent1 2 3 2 4 5" xfId="19004"/>
    <cellStyle name="20% - Accent1 2 3 2 4 6" xfId="23250"/>
    <cellStyle name="20% - Accent1 2 3 2 4 7" xfId="27355"/>
    <cellStyle name="20% - Accent1 2 3 2 5" xfId="3201"/>
    <cellStyle name="20% - Accent1 2 3 2 5 2" xfId="8175"/>
    <cellStyle name="20% - Accent1 2 3 2 5 3" xfId="12452"/>
    <cellStyle name="20% - Accent1 2 3 2 5 4" xfId="16712"/>
    <cellStyle name="20% - Accent1 2 3 2 5 5" xfId="20930"/>
    <cellStyle name="20% - Accent1 2 3 2 5 6" xfId="25126"/>
    <cellStyle name="20% - Accent1 2 3 2 5 7" xfId="29022"/>
    <cellStyle name="20% - Accent1 2 3 2 6" xfId="4550"/>
    <cellStyle name="20% - Accent1 2 3 2 6 2" xfId="9522"/>
    <cellStyle name="20% - Accent1 2 3 2 6 3" xfId="13800"/>
    <cellStyle name="20% - Accent1 2 3 2 6 4" xfId="18057"/>
    <cellStyle name="20% - Accent1 2 3 2 6 5" xfId="22274"/>
    <cellStyle name="20% - Accent1 2 3 2 6 6" xfId="26460"/>
    <cellStyle name="20% - Accent1 2 3 2 6 7" xfId="30339"/>
    <cellStyle name="20% - Accent1 2 3 2 7" xfId="5424"/>
    <cellStyle name="20% - Accent1 2 3 2 8" xfId="7840"/>
    <cellStyle name="20% - Accent1 2 3 2 9" xfId="12120"/>
    <cellStyle name="20% - Accent1 2 3 3" xfId="652"/>
    <cellStyle name="20% - Accent1 2 3 3 10" xfId="22708"/>
    <cellStyle name="20% - Accent1 2 3 3 11" xfId="19610"/>
    <cellStyle name="20% - Accent1 2 3 3 2" xfId="2204"/>
    <cellStyle name="20% - Accent1 2 3 3 2 2" xfId="4021"/>
    <cellStyle name="20% - Accent1 2 3 3 2 2 2" xfId="8995"/>
    <cellStyle name="20% - Accent1 2 3 3 2 2 3" xfId="13272"/>
    <cellStyle name="20% - Accent1 2 3 3 2 2 4" xfId="17531"/>
    <cellStyle name="20% - Accent1 2 3 3 2 2 5" xfId="21750"/>
    <cellStyle name="20% - Accent1 2 3 3 2 2 6" xfId="25945"/>
    <cellStyle name="20% - Accent1 2 3 3 2 2 7" xfId="29841"/>
    <cellStyle name="20% - Accent1 2 3 3 2 3" xfId="7180"/>
    <cellStyle name="20% - Accent1 2 3 3 2 4" xfId="11465"/>
    <cellStyle name="20% - Accent1 2 3 3 2 5" xfId="15737"/>
    <cellStyle name="20% - Accent1 2 3 3 2 6" xfId="19972"/>
    <cellStyle name="20% - Accent1 2 3 3 2 7" xfId="24210"/>
    <cellStyle name="20% - Accent1 2 3 3 2 8" xfId="28288"/>
    <cellStyle name="20% - Accent1 2 3 3 3" xfId="1347"/>
    <cellStyle name="20% - Accent1 2 3 3 3 2" xfId="6324"/>
    <cellStyle name="20% - Accent1 2 3 3 3 3" xfId="10613"/>
    <cellStyle name="20% - Accent1 2 3 3 3 4" xfId="14889"/>
    <cellStyle name="20% - Accent1 2 3 3 3 5" xfId="19131"/>
    <cellStyle name="20% - Accent1 2 3 3 3 6" xfId="23378"/>
    <cellStyle name="20% - Accent1 2 3 3 3 7" xfId="27481"/>
    <cellStyle name="20% - Accent1 2 3 3 4" xfId="3364"/>
    <cellStyle name="20% - Accent1 2 3 3 4 2" xfId="8338"/>
    <cellStyle name="20% - Accent1 2 3 3 4 3" xfId="12615"/>
    <cellStyle name="20% - Accent1 2 3 3 4 4" xfId="16874"/>
    <cellStyle name="20% - Accent1 2 3 3 4 5" xfId="21093"/>
    <cellStyle name="20% - Accent1 2 3 3 4 6" xfId="25288"/>
    <cellStyle name="20% - Accent1 2 3 3 4 7" xfId="29184"/>
    <cellStyle name="20% - Accent1 2 3 3 5" xfId="4712"/>
    <cellStyle name="20% - Accent1 2 3 3 5 2" xfId="9684"/>
    <cellStyle name="20% - Accent1 2 3 3 5 3" xfId="13962"/>
    <cellStyle name="20% - Accent1 2 3 3 5 4" xfId="18219"/>
    <cellStyle name="20% - Accent1 2 3 3 5 5" xfId="22436"/>
    <cellStyle name="20% - Accent1 2 3 3 5 6" xfId="26622"/>
    <cellStyle name="20% - Accent1 2 3 3 5 7" xfId="30501"/>
    <cellStyle name="20% - Accent1 2 3 3 6" xfId="5630"/>
    <cellStyle name="20% - Accent1 2 3 3 7" xfId="4985"/>
    <cellStyle name="20% - Accent1 2 3 3 8" xfId="5163"/>
    <cellStyle name="20% - Accent1 2 3 3 9" xfId="5035"/>
    <cellStyle name="20% - Accent1 2 3 4" xfId="1922"/>
    <cellStyle name="20% - Accent1 2 3 4 2" xfId="3692"/>
    <cellStyle name="20% - Accent1 2 3 4 2 2" xfId="8666"/>
    <cellStyle name="20% - Accent1 2 3 4 2 3" xfId="12943"/>
    <cellStyle name="20% - Accent1 2 3 4 2 4" xfId="17202"/>
    <cellStyle name="20% - Accent1 2 3 4 2 5" xfId="21421"/>
    <cellStyle name="20% - Accent1 2 3 4 2 6" xfId="25616"/>
    <cellStyle name="20% - Accent1 2 3 4 2 7" xfId="29512"/>
    <cellStyle name="20% - Accent1 2 3 4 3" xfId="6898"/>
    <cellStyle name="20% - Accent1 2 3 4 4" xfId="11183"/>
    <cellStyle name="20% - Accent1 2 3 4 5" xfId="15456"/>
    <cellStyle name="20% - Accent1 2 3 4 6" xfId="19694"/>
    <cellStyle name="20% - Accent1 2 3 4 7" xfId="23931"/>
    <cellStyle name="20% - Accent1 2 3 4 8" xfId="28010"/>
    <cellStyle name="20% - Accent1 2 3 5" xfId="1036"/>
    <cellStyle name="20% - Accent1 2 3 5 2" xfId="6014"/>
    <cellStyle name="20% - Accent1 2 3 5 3" xfId="10303"/>
    <cellStyle name="20% - Accent1 2 3 5 4" xfId="14582"/>
    <cellStyle name="20% - Accent1 2 3 5 5" xfId="18832"/>
    <cellStyle name="20% - Accent1 2 3 5 6" xfId="23079"/>
    <cellStyle name="20% - Accent1 2 3 5 7" xfId="27202"/>
    <cellStyle name="20% - Accent1 2 3 6" xfId="3033"/>
    <cellStyle name="20% - Accent1 2 3 6 2" xfId="8007"/>
    <cellStyle name="20% - Accent1 2 3 6 3" xfId="12284"/>
    <cellStyle name="20% - Accent1 2 3 6 4" xfId="16544"/>
    <cellStyle name="20% - Accent1 2 3 6 5" xfId="20763"/>
    <cellStyle name="20% - Accent1 2 3 6 6" xfId="24959"/>
    <cellStyle name="20% - Accent1 2 3 6 7" xfId="28855"/>
    <cellStyle name="20% - Accent1 2 3 7" xfId="4383"/>
    <cellStyle name="20% - Accent1 2 3 7 2" xfId="9355"/>
    <cellStyle name="20% - Accent1 2 3 7 3" xfId="13633"/>
    <cellStyle name="20% - Accent1 2 3 7 4" xfId="17890"/>
    <cellStyle name="20% - Accent1 2 3 7 5" xfId="22107"/>
    <cellStyle name="20% - Accent1 2 3 7 6" xfId="26293"/>
    <cellStyle name="20% - Accent1 2 3 7 7" xfId="30172"/>
    <cellStyle name="20% - Accent1 2 3 8" xfId="5210"/>
    <cellStyle name="20% - Accent1 2 3 9" xfId="5130"/>
    <cellStyle name="20% - Accent1 2 4" xfId="379"/>
    <cellStyle name="20% - Accent1 2 4 10" xfId="11947"/>
    <cellStyle name="20% - Accent1 2 4 11" xfId="16221"/>
    <cellStyle name="20% - Accent1 2 4 12" xfId="20466"/>
    <cellStyle name="20% - Accent1 2 4 13" xfId="24685"/>
    <cellStyle name="20% - Accent1 2 4 2" xfId="753"/>
    <cellStyle name="20% - Accent1 2 4 2 10" xfId="22809"/>
    <cellStyle name="20% - Accent1 2 4 2 11" xfId="26961"/>
    <cellStyle name="20% - Accent1 2 4 2 2" xfId="2205"/>
    <cellStyle name="20% - Accent1 2 4 2 2 2" xfId="4122"/>
    <cellStyle name="20% - Accent1 2 4 2 2 2 2" xfId="9096"/>
    <cellStyle name="20% - Accent1 2 4 2 2 2 3" xfId="13373"/>
    <cellStyle name="20% - Accent1 2 4 2 2 2 4" xfId="17632"/>
    <cellStyle name="20% - Accent1 2 4 2 2 2 5" xfId="21851"/>
    <cellStyle name="20% - Accent1 2 4 2 2 2 6" xfId="26046"/>
    <cellStyle name="20% - Accent1 2 4 2 2 2 7" xfId="29942"/>
    <cellStyle name="20% - Accent1 2 4 2 2 3" xfId="7181"/>
    <cellStyle name="20% - Accent1 2 4 2 2 4" xfId="11466"/>
    <cellStyle name="20% - Accent1 2 4 2 2 5" xfId="15738"/>
    <cellStyle name="20% - Accent1 2 4 2 2 6" xfId="19973"/>
    <cellStyle name="20% - Accent1 2 4 2 2 7" xfId="24211"/>
    <cellStyle name="20% - Accent1 2 4 2 2 8" xfId="28289"/>
    <cellStyle name="20% - Accent1 2 4 2 3" xfId="1348"/>
    <cellStyle name="20% - Accent1 2 4 2 3 2" xfId="6325"/>
    <cellStyle name="20% - Accent1 2 4 2 3 3" xfId="10614"/>
    <cellStyle name="20% - Accent1 2 4 2 3 4" xfId="14890"/>
    <cellStyle name="20% - Accent1 2 4 2 3 5" xfId="19132"/>
    <cellStyle name="20% - Accent1 2 4 2 3 6" xfId="23379"/>
    <cellStyle name="20% - Accent1 2 4 2 3 7" xfId="27482"/>
    <cellStyle name="20% - Accent1 2 4 2 4" xfId="3465"/>
    <cellStyle name="20% - Accent1 2 4 2 4 2" xfId="8439"/>
    <cellStyle name="20% - Accent1 2 4 2 4 3" xfId="12716"/>
    <cellStyle name="20% - Accent1 2 4 2 4 4" xfId="16975"/>
    <cellStyle name="20% - Accent1 2 4 2 4 5" xfId="21194"/>
    <cellStyle name="20% - Accent1 2 4 2 4 6" xfId="25389"/>
    <cellStyle name="20% - Accent1 2 4 2 4 7" xfId="29285"/>
    <cellStyle name="20% - Accent1 2 4 2 5" xfId="4813"/>
    <cellStyle name="20% - Accent1 2 4 2 5 2" xfId="9785"/>
    <cellStyle name="20% - Accent1 2 4 2 5 3" xfId="14063"/>
    <cellStyle name="20% - Accent1 2 4 2 5 4" xfId="18320"/>
    <cellStyle name="20% - Accent1 2 4 2 5 5" xfId="22537"/>
    <cellStyle name="20% - Accent1 2 4 2 5 6" xfId="26723"/>
    <cellStyle name="20% - Accent1 2 4 2 5 7" xfId="30602"/>
    <cellStyle name="20% - Accent1 2 4 2 6" xfId="5731"/>
    <cellStyle name="20% - Accent1 2 4 2 7" xfId="10023"/>
    <cellStyle name="20% - Accent1 2 4 2 8" xfId="14301"/>
    <cellStyle name="20% - Accent1 2 4 2 9" xfId="18558"/>
    <cellStyle name="20% - Accent1 2 4 3" xfId="2012"/>
    <cellStyle name="20% - Accent1 2 4 3 2" xfId="3793"/>
    <cellStyle name="20% - Accent1 2 4 3 2 2" xfId="8767"/>
    <cellStyle name="20% - Accent1 2 4 3 2 3" xfId="13044"/>
    <cellStyle name="20% - Accent1 2 4 3 2 4" xfId="17303"/>
    <cellStyle name="20% - Accent1 2 4 3 2 5" xfId="21522"/>
    <cellStyle name="20% - Accent1 2 4 3 2 6" xfId="25717"/>
    <cellStyle name="20% - Accent1 2 4 3 2 7" xfId="29613"/>
    <cellStyle name="20% - Accent1 2 4 3 3" xfId="6988"/>
    <cellStyle name="20% - Accent1 2 4 3 4" xfId="11273"/>
    <cellStyle name="20% - Accent1 2 4 3 5" xfId="15545"/>
    <cellStyle name="20% - Accent1 2 4 3 6" xfId="19780"/>
    <cellStyle name="20% - Accent1 2 4 3 7" xfId="24018"/>
    <cellStyle name="20% - Accent1 2 4 3 8" xfId="28096"/>
    <cellStyle name="20% - Accent1 2 4 4" xfId="1151"/>
    <cellStyle name="20% - Accent1 2 4 4 2" xfId="6128"/>
    <cellStyle name="20% - Accent1 2 4 4 3" xfId="10417"/>
    <cellStyle name="20% - Accent1 2 4 4 4" xfId="14695"/>
    <cellStyle name="20% - Accent1 2 4 4 5" xfId="18938"/>
    <cellStyle name="20% - Accent1 2 4 4 6" xfId="23184"/>
    <cellStyle name="20% - Accent1 2 4 4 7" xfId="27289"/>
    <cellStyle name="20% - Accent1 2 4 5" xfId="2770"/>
    <cellStyle name="20% - Accent1 2 4 6" xfId="3135"/>
    <cellStyle name="20% - Accent1 2 4 6 2" xfId="8109"/>
    <cellStyle name="20% - Accent1 2 4 6 3" xfId="12386"/>
    <cellStyle name="20% - Accent1 2 4 6 4" xfId="16646"/>
    <cellStyle name="20% - Accent1 2 4 6 5" xfId="20864"/>
    <cellStyle name="20% - Accent1 2 4 6 6" xfId="25060"/>
    <cellStyle name="20% - Accent1 2 4 6 7" xfId="28956"/>
    <cellStyle name="20% - Accent1 2 4 7" xfId="4484"/>
    <cellStyle name="20% - Accent1 2 4 7 2" xfId="9456"/>
    <cellStyle name="20% - Accent1 2 4 7 3" xfId="13734"/>
    <cellStyle name="20% - Accent1 2 4 7 4" xfId="17991"/>
    <cellStyle name="20% - Accent1 2 4 7 5" xfId="22208"/>
    <cellStyle name="20% - Accent1 2 4 7 6" xfId="26394"/>
    <cellStyle name="20% - Accent1 2 4 7 7" xfId="30273"/>
    <cellStyle name="20% - Accent1 2 4 8" xfId="5358"/>
    <cellStyle name="20% - Accent1 2 4 9" xfId="7665"/>
    <cellStyle name="20% - Accent1 2 5" xfId="494"/>
    <cellStyle name="20% - Accent1 2 5 10" xfId="17810"/>
    <cellStyle name="20% - Accent1 2 5 11" xfId="12113"/>
    <cellStyle name="20% - Accent1 2 5 12" xfId="26221"/>
    <cellStyle name="20% - Accent1 2 5 2" xfId="868"/>
    <cellStyle name="20% - Accent1 2 5 2 10" xfId="22924"/>
    <cellStyle name="20% - Accent1 2 5 2 11" xfId="27076"/>
    <cellStyle name="20% - Accent1 2 5 2 2" xfId="2206"/>
    <cellStyle name="20% - Accent1 2 5 2 2 2" xfId="4237"/>
    <cellStyle name="20% - Accent1 2 5 2 2 2 2" xfId="9211"/>
    <cellStyle name="20% - Accent1 2 5 2 2 2 3" xfId="13488"/>
    <cellStyle name="20% - Accent1 2 5 2 2 2 4" xfId="17747"/>
    <cellStyle name="20% - Accent1 2 5 2 2 2 5" xfId="21966"/>
    <cellStyle name="20% - Accent1 2 5 2 2 2 6" xfId="26161"/>
    <cellStyle name="20% - Accent1 2 5 2 2 2 7" xfId="30057"/>
    <cellStyle name="20% - Accent1 2 5 2 2 3" xfId="7182"/>
    <cellStyle name="20% - Accent1 2 5 2 2 4" xfId="11467"/>
    <cellStyle name="20% - Accent1 2 5 2 2 5" xfId="15739"/>
    <cellStyle name="20% - Accent1 2 5 2 2 6" xfId="19974"/>
    <cellStyle name="20% - Accent1 2 5 2 2 7" xfId="24212"/>
    <cellStyle name="20% - Accent1 2 5 2 2 8" xfId="28290"/>
    <cellStyle name="20% - Accent1 2 5 2 3" xfId="1349"/>
    <cellStyle name="20% - Accent1 2 5 2 3 2" xfId="6326"/>
    <cellStyle name="20% - Accent1 2 5 2 3 3" xfId="10615"/>
    <cellStyle name="20% - Accent1 2 5 2 3 4" xfId="14891"/>
    <cellStyle name="20% - Accent1 2 5 2 3 5" xfId="19133"/>
    <cellStyle name="20% - Accent1 2 5 2 3 6" xfId="23380"/>
    <cellStyle name="20% - Accent1 2 5 2 3 7" xfId="27483"/>
    <cellStyle name="20% - Accent1 2 5 2 4" xfId="3580"/>
    <cellStyle name="20% - Accent1 2 5 2 4 2" xfId="8554"/>
    <cellStyle name="20% - Accent1 2 5 2 4 3" xfId="12831"/>
    <cellStyle name="20% - Accent1 2 5 2 4 4" xfId="17090"/>
    <cellStyle name="20% - Accent1 2 5 2 4 5" xfId="21309"/>
    <cellStyle name="20% - Accent1 2 5 2 4 6" xfId="25504"/>
    <cellStyle name="20% - Accent1 2 5 2 4 7" xfId="29400"/>
    <cellStyle name="20% - Accent1 2 5 2 5" xfId="4928"/>
    <cellStyle name="20% - Accent1 2 5 2 5 2" xfId="9900"/>
    <cellStyle name="20% - Accent1 2 5 2 5 3" xfId="14178"/>
    <cellStyle name="20% - Accent1 2 5 2 5 4" xfId="18435"/>
    <cellStyle name="20% - Accent1 2 5 2 5 5" xfId="22652"/>
    <cellStyle name="20% - Accent1 2 5 2 5 6" xfId="26838"/>
    <cellStyle name="20% - Accent1 2 5 2 5 7" xfId="30717"/>
    <cellStyle name="20% - Accent1 2 5 2 6" xfId="5846"/>
    <cellStyle name="20% - Accent1 2 5 2 7" xfId="10138"/>
    <cellStyle name="20% - Accent1 2 5 2 8" xfId="14416"/>
    <cellStyle name="20% - Accent1 2 5 2 9" xfId="18673"/>
    <cellStyle name="20% - Accent1 2 5 3" xfId="2142"/>
    <cellStyle name="20% - Accent1 2 5 3 2" xfId="3908"/>
    <cellStyle name="20% - Accent1 2 5 3 2 2" xfId="8882"/>
    <cellStyle name="20% - Accent1 2 5 3 2 3" xfId="13159"/>
    <cellStyle name="20% - Accent1 2 5 3 2 4" xfId="17418"/>
    <cellStyle name="20% - Accent1 2 5 3 2 5" xfId="21637"/>
    <cellStyle name="20% - Accent1 2 5 3 2 6" xfId="25832"/>
    <cellStyle name="20% - Accent1 2 5 3 2 7" xfId="29728"/>
    <cellStyle name="20% - Accent1 2 5 3 3" xfId="7118"/>
    <cellStyle name="20% - Accent1 2 5 3 4" xfId="11403"/>
    <cellStyle name="20% - Accent1 2 5 3 5" xfId="15675"/>
    <cellStyle name="20% - Accent1 2 5 3 6" xfId="19910"/>
    <cellStyle name="20% - Accent1 2 5 3 7" xfId="24148"/>
    <cellStyle name="20% - Accent1 2 5 3 8" xfId="28226"/>
    <cellStyle name="20% - Accent1 2 5 4" xfId="1284"/>
    <cellStyle name="20% - Accent1 2 5 4 2" xfId="6261"/>
    <cellStyle name="20% - Accent1 2 5 4 3" xfId="10550"/>
    <cellStyle name="20% - Accent1 2 5 4 4" xfId="14826"/>
    <cellStyle name="20% - Accent1 2 5 4 5" xfId="19069"/>
    <cellStyle name="20% - Accent1 2 5 4 6" xfId="23315"/>
    <cellStyle name="20% - Accent1 2 5 4 7" xfId="27419"/>
    <cellStyle name="20% - Accent1 2 5 5" xfId="3250"/>
    <cellStyle name="20% - Accent1 2 5 5 2" xfId="8224"/>
    <cellStyle name="20% - Accent1 2 5 5 3" xfId="12501"/>
    <cellStyle name="20% - Accent1 2 5 5 4" xfId="16761"/>
    <cellStyle name="20% - Accent1 2 5 5 5" xfId="20979"/>
    <cellStyle name="20% - Accent1 2 5 5 6" xfId="25175"/>
    <cellStyle name="20% - Accent1 2 5 5 7" xfId="29071"/>
    <cellStyle name="20% - Accent1 2 5 6" xfId="4599"/>
    <cellStyle name="20% - Accent1 2 5 6 2" xfId="9571"/>
    <cellStyle name="20% - Accent1 2 5 6 3" xfId="13849"/>
    <cellStyle name="20% - Accent1 2 5 6 4" xfId="18106"/>
    <cellStyle name="20% - Accent1 2 5 6 5" xfId="22323"/>
    <cellStyle name="20% - Accent1 2 5 6 6" xfId="26509"/>
    <cellStyle name="20% - Accent1 2 5 6 7" xfId="30388"/>
    <cellStyle name="20% - Accent1 2 5 7" xfId="5473"/>
    <cellStyle name="20% - Accent1 2 5 8" xfId="9274"/>
    <cellStyle name="20% - Accent1 2 5 9" xfId="13552"/>
    <cellStyle name="20% - Accent1 2 6" xfId="595"/>
    <cellStyle name="20% - Accent1 2 6 10" xfId="14574"/>
    <cellStyle name="20% - Accent1 2 6 11" xfId="20681"/>
    <cellStyle name="20% - Accent1 2 6 12" xfId="23072"/>
    <cellStyle name="20% - Accent1 2 6 2" xfId="1351"/>
    <cellStyle name="20% - Accent1 2 6 2 2" xfId="2208"/>
    <cellStyle name="20% - Accent1 2 6 2 2 2" xfId="7184"/>
    <cellStyle name="20% - Accent1 2 6 2 2 3" xfId="11469"/>
    <cellStyle name="20% - Accent1 2 6 2 2 4" xfId="15741"/>
    <cellStyle name="20% - Accent1 2 6 2 2 5" xfId="19976"/>
    <cellStyle name="20% - Accent1 2 6 2 2 6" xfId="24214"/>
    <cellStyle name="20% - Accent1 2 6 2 2 7" xfId="28292"/>
    <cellStyle name="20% - Accent1 2 6 2 3" xfId="3964"/>
    <cellStyle name="20% - Accent1 2 6 2 3 2" xfId="8938"/>
    <cellStyle name="20% - Accent1 2 6 2 3 3" xfId="13215"/>
    <cellStyle name="20% - Accent1 2 6 2 3 4" xfId="17474"/>
    <cellStyle name="20% - Accent1 2 6 2 3 5" xfId="21693"/>
    <cellStyle name="20% - Accent1 2 6 2 3 6" xfId="25888"/>
    <cellStyle name="20% - Accent1 2 6 2 3 7" xfId="29784"/>
    <cellStyle name="20% - Accent1 2 6 2 4" xfId="6328"/>
    <cellStyle name="20% - Accent1 2 6 2 5" xfId="10617"/>
    <cellStyle name="20% - Accent1 2 6 2 6" xfId="14893"/>
    <cellStyle name="20% - Accent1 2 6 2 7" xfId="19135"/>
    <cellStyle name="20% - Accent1 2 6 2 8" xfId="23382"/>
    <cellStyle name="20% - Accent1 2 6 2 9" xfId="27485"/>
    <cellStyle name="20% - Accent1 2 6 3" xfId="2207"/>
    <cellStyle name="20% - Accent1 2 6 3 2" xfId="7183"/>
    <cellStyle name="20% - Accent1 2 6 3 3" xfId="11468"/>
    <cellStyle name="20% - Accent1 2 6 3 4" xfId="15740"/>
    <cellStyle name="20% - Accent1 2 6 3 5" xfId="19975"/>
    <cellStyle name="20% - Accent1 2 6 3 6" xfId="24213"/>
    <cellStyle name="20% - Accent1 2 6 3 7" xfId="28291"/>
    <cellStyle name="20% - Accent1 2 6 4" xfId="1350"/>
    <cellStyle name="20% - Accent1 2 6 4 2" xfId="6327"/>
    <cellStyle name="20% - Accent1 2 6 4 3" xfId="10616"/>
    <cellStyle name="20% - Accent1 2 6 4 4" xfId="14892"/>
    <cellStyle name="20% - Accent1 2 6 4 5" xfId="19134"/>
    <cellStyle name="20% - Accent1 2 6 4 6" xfId="23381"/>
    <cellStyle name="20% - Accent1 2 6 4 7" xfId="27484"/>
    <cellStyle name="20% - Accent1 2 6 5" xfId="3307"/>
    <cellStyle name="20% - Accent1 2 6 5 2" xfId="8281"/>
    <cellStyle name="20% - Accent1 2 6 5 3" xfId="12558"/>
    <cellStyle name="20% - Accent1 2 6 5 4" xfId="16817"/>
    <cellStyle name="20% - Accent1 2 6 5 5" xfId="21036"/>
    <cellStyle name="20% - Accent1 2 6 5 6" xfId="25231"/>
    <cellStyle name="20% - Accent1 2 6 5 7" xfId="29127"/>
    <cellStyle name="20% - Accent1 2 6 6" xfId="4655"/>
    <cellStyle name="20% - Accent1 2 6 6 2" xfId="9627"/>
    <cellStyle name="20% - Accent1 2 6 6 3" xfId="13905"/>
    <cellStyle name="20% - Accent1 2 6 6 4" xfId="18162"/>
    <cellStyle name="20% - Accent1 2 6 6 5" xfId="22379"/>
    <cellStyle name="20% - Accent1 2 6 6 6" xfId="26565"/>
    <cellStyle name="20% - Accent1 2 6 6 7" xfId="30444"/>
    <cellStyle name="20% - Accent1 2 6 7" xfId="5573"/>
    <cellStyle name="20% - Accent1 2 6 8" xfId="6006"/>
    <cellStyle name="20% - Accent1 2 6 9" xfId="10295"/>
    <cellStyle name="20% - Accent1 2 7" xfId="1352"/>
    <cellStyle name="20% - Accent1 2 7 2" xfId="2209"/>
    <cellStyle name="20% - Accent1 2 7 2 2" xfId="7185"/>
    <cellStyle name="20% - Accent1 2 7 2 3" xfId="11470"/>
    <cellStyle name="20% - Accent1 2 7 2 4" xfId="15742"/>
    <cellStyle name="20% - Accent1 2 7 2 5" xfId="19977"/>
    <cellStyle name="20% - Accent1 2 7 2 6" xfId="24215"/>
    <cellStyle name="20% - Accent1 2 7 2 7" xfId="28293"/>
    <cellStyle name="20% - Accent1 2 7 3" xfId="3635"/>
    <cellStyle name="20% - Accent1 2 7 3 2" xfId="8609"/>
    <cellStyle name="20% - Accent1 2 7 3 3" xfId="12886"/>
    <cellStyle name="20% - Accent1 2 7 3 4" xfId="17145"/>
    <cellStyle name="20% - Accent1 2 7 3 5" xfId="21364"/>
    <cellStyle name="20% - Accent1 2 7 3 6" xfId="25559"/>
    <cellStyle name="20% - Accent1 2 7 3 7" xfId="29455"/>
    <cellStyle name="20% - Accent1 2 7 4" xfId="6329"/>
    <cellStyle name="20% - Accent1 2 7 5" xfId="10618"/>
    <cellStyle name="20% - Accent1 2 7 6" xfId="14894"/>
    <cellStyle name="20% - Accent1 2 7 7" xfId="19136"/>
    <cellStyle name="20% - Accent1 2 7 8" xfId="23383"/>
    <cellStyle name="20% - Accent1 2 7 9" xfId="27486"/>
    <cellStyle name="20% - Accent1 2 8" xfId="1847"/>
    <cellStyle name="20% - Accent1 2 8 2" xfId="6823"/>
    <cellStyle name="20% - Accent1 2 8 3" xfId="11109"/>
    <cellStyle name="20% - Accent1 2 8 4" xfId="15383"/>
    <cellStyle name="20% - Accent1 2 8 5" xfId="19619"/>
    <cellStyle name="20% - Accent1 2 8 6" xfId="23859"/>
    <cellStyle name="20% - Accent1 2 8 7" xfId="27940"/>
    <cellStyle name="20% - Accent1 2 9" xfId="932"/>
    <cellStyle name="20% - Accent1 2 9 2" xfId="5910"/>
    <cellStyle name="20% - Accent1 2 9 3" xfId="10200"/>
    <cellStyle name="20% - Accent1 2 9 4" xfId="14479"/>
    <cellStyle name="20% - Accent1 2 9 5" xfId="18734"/>
    <cellStyle name="20% - Accent1 2 9 6" xfId="22984"/>
    <cellStyle name="20% - Accent1 2 9 7" xfId="27131"/>
    <cellStyle name="20% - Accent1 3" xfId="120"/>
    <cellStyle name="20% - Accent1 3 2" xfId="2911"/>
    <cellStyle name="20% - Accent1 3 3" xfId="2690"/>
    <cellStyle name="20% - Accent1 4" xfId="106"/>
    <cellStyle name="20% - Accent1 4 10" xfId="4346"/>
    <cellStyle name="20% - Accent1 4 10 2" xfId="9318"/>
    <cellStyle name="20% - Accent1 4 10 3" xfId="13596"/>
    <cellStyle name="20% - Accent1 4 10 4" xfId="17853"/>
    <cellStyle name="20% - Accent1 4 10 5" xfId="22070"/>
    <cellStyle name="20% - Accent1 4 10 6" xfId="26256"/>
    <cellStyle name="20% - Accent1 4 10 7" xfId="30135"/>
    <cellStyle name="20% - Accent1 4 11" xfId="5087"/>
    <cellStyle name="20% - Accent1 4 12" xfId="6742"/>
    <cellStyle name="20% - Accent1 4 13" xfId="11030"/>
    <cellStyle name="20% - Accent1 4 14" xfId="15305"/>
    <cellStyle name="20% - Accent1 4 15" xfId="20483"/>
    <cellStyle name="20% - Accent1 4 16" xfId="23786"/>
    <cellStyle name="20% - Accent1 4 2" xfId="297"/>
    <cellStyle name="20% - Accent1 4 2 10" xfId="12011"/>
    <cellStyle name="20% - Accent1 4 2 11" xfId="16283"/>
    <cellStyle name="20% - Accent1 4 2 12" xfId="19433"/>
    <cellStyle name="20% - Accent1 4 2 13" xfId="24735"/>
    <cellStyle name="20% - Accent1 4 2 2" xfId="461"/>
    <cellStyle name="20% - Accent1 4 2 2 10" xfId="16206"/>
    <cellStyle name="20% - Accent1 4 2 2 11" xfId="14469"/>
    <cellStyle name="20% - Accent1 4 2 2 12" xfId="24673"/>
    <cellStyle name="20% - Accent1 4 2 2 2" xfId="835"/>
    <cellStyle name="20% - Accent1 4 2 2 2 10" xfId="22891"/>
    <cellStyle name="20% - Accent1 4 2 2 2 11" xfId="27043"/>
    <cellStyle name="20% - Accent1 4 2 2 2 2" xfId="2210"/>
    <cellStyle name="20% - Accent1 4 2 2 2 2 2" xfId="4204"/>
    <cellStyle name="20% - Accent1 4 2 2 2 2 2 2" xfId="9178"/>
    <cellStyle name="20% - Accent1 4 2 2 2 2 2 3" xfId="13455"/>
    <cellStyle name="20% - Accent1 4 2 2 2 2 2 4" xfId="17714"/>
    <cellStyle name="20% - Accent1 4 2 2 2 2 2 5" xfId="21933"/>
    <cellStyle name="20% - Accent1 4 2 2 2 2 2 6" xfId="26128"/>
    <cellStyle name="20% - Accent1 4 2 2 2 2 2 7" xfId="30024"/>
    <cellStyle name="20% - Accent1 4 2 2 2 2 3" xfId="7186"/>
    <cellStyle name="20% - Accent1 4 2 2 2 2 4" xfId="11471"/>
    <cellStyle name="20% - Accent1 4 2 2 2 2 5" xfId="15743"/>
    <cellStyle name="20% - Accent1 4 2 2 2 2 6" xfId="19978"/>
    <cellStyle name="20% - Accent1 4 2 2 2 2 7" xfId="24216"/>
    <cellStyle name="20% - Accent1 4 2 2 2 2 8" xfId="28294"/>
    <cellStyle name="20% - Accent1 4 2 2 2 3" xfId="1353"/>
    <cellStyle name="20% - Accent1 4 2 2 2 3 2" xfId="6330"/>
    <cellStyle name="20% - Accent1 4 2 2 2 3 3" xfId="10619"/>
    <cellStyle name="20% - Accent1 4 2 2 2 3 4" xfId="14895"/>
    <cellStyle name="20% - Accent1 4 2 2 2 3 5" xfId="19137"/>
    <cellStyle name="20% - Accent1 4 2 2 2 3 6" xfId="23384"/>
    <cellStyle name="20% - Accent1 4 2 2 2 3 7" xfId="27487"/>
    <cellStyle name="20% - Accent1 4 2 2 2 4" xfId="3547"/>
    <cellStyle name="20% - Accent1 4 2 2 2 4 2" xfId="8521"/>
    <cellStyle name="20% - Accent1 4 2 2 2 4 3" xfId="12798"/>
    <cellStyle name="20% - Accent1 4 2 2 2 4 4" xfId="17057"/>
    <cellStyle name="20% - Accent1 4 2 2 2 4 5" xfId="21276"/>
    <cellStyle name="20% - Accent1 4 2 2 2 4 6" xfId="25471"/>
    <cellStyle name="20% - Accent1 4 2 2 2 4 7" xfId="29367"/>
    <cellStyle name="20% - Accent1 4 2 2 2 5" xfId="4895"/>
    <cellStyle name="20% - Accent1 4 2 2 2 5 2" xfId="9867"/>
    <cellStyle name="20% - Accent1 4 2 2 2 5 3" xfId="14145"/>
    <cellStyle name="20% - Accent1 4 2 2 2 5 4" xfId="18402"/>
    <cellStyle name="20% - Accent1 4 2 2 2 5 5" xfId="22619"/>
    <cellStyle name="20% - Accent1 4 2 2 2 5 6" xfId="26805"/>
    <cellStyle name="20% - Accent1 4 2 2 2 5 7" xfId="30684"/>
    <cellStyle name="20% - Accent1 4 2 2 2 6" xfId="5813"/>
    <cellStyle name="20% - Accent1 4 2 2 2 7" xfId="10105"/>
    <cellStyle name="20% - Accent1 4 2 2 2 8" xfId="14383"/>
    <cellStyle name="20% - Accent1 4 2 2 2 9" xfId="18640"/>
    <cellStyle name="20% - Accent1 4 2 2 3" xfId="2094"/>
    <cellStyle name="20% - Accent1 4 2 2 3 2" xfId="3875"/>
    <cellStyle name="20% - Accent1 4 2 2 3 2 2" xfId="8849"/>
    <cellStyle name="20% - Accent1 4 2 2 3 2 3" xfId="13126"/>
    <cellStyle name="20% - Accent1 4 2 2 3 2 4" xfId="17385"/>
    <cellStyle name="20% - Accent1 4 2 2 3 2 5" xfId="21604"/>
    <cellStyle name="20% - Accent1 4 2 2 3 2 6" xfId="25799"/>
    <cellStyle name="20% - Accent1 4 2 2 3 2 7" xfId="29695"/>
    <cellStyle name="20% - Accent1 4 2 2 3 3" xfId="7070"/>
    <cellStyle name="20% - Accent1 4 2 2 3 4" xfId="11355"/>
    <cellStyle name="20% - Accent1 4 2 2 3 5" xfId="15627"/>
    <cellStyle name="20% - Accent1 4 2 2 3 6" xfId="19862"/>
    <cellStyle name="20% - Accent1 4 2 2 3 7" xfId="24100"/>
    <cellStyle name="20% - Accent1 4 2 2 3 8" xfId="28178"/>
    <cellStyle name="20% - Accent1 4 2 2 4" xfId="1233"/>
    <cellStyle name="20% - Accent1 4 2 2 4 2" xfId="6210"/>
    <cellStyle name="20% - Accent1 4 2 2 4 3" xfId="10499"/>
    <cellStyle name="20% - Accent1 4 2 2 4 4" xfId="14777"/>
    <cellStyle name="20% - Accent1 4 2 2 4 5" xfId="19020"/>
    <cellStyle name="20% - Accent1 4 2 2 4 6" xfId="23266"/>
    <cellStyle name="20% - Accent1 4 2 2 4 7" xfId="27371"/>
    <cellStyle name="20% - Accent1 4 2 2 5" xfId="3217"/>
    <cellStyle name="20% - Accent1 4 2 2 5 2" xfId="8191"/>
    <cellStyle name="20% - Accent1 4 2 2 5 3" xfId="12468"/>
    <cellStyle name="20% - Accent1 4 2 2 5 4" xfId="16728"/>
    <cellStyle name="20% - Accent1 4 2 2 5 5" xfId="20946"/>
    <cellStyle name="20% - Accent1 4 2 2 5 6" xfId="25142"/>
    <cellStyle name="20% - Accent1 4 2 2 5 7" xfId="29038"/>
    <cellStyle name="20% - Accent1 4 2 2 6" xfId="4566"/>
    <cellStyle name="20% - Accent1 4 2 2 6 2" xfId="9538"/>
    <cellStyle name="20% - Accent1 4 2 2 6 3" xfId="13816"/>
    <cellStyle name="20% - Accent1 4 2 2 6 4" xfId="18073"/>
    <cellStyle name="20% - Accent1 4 2 2 6 5" xfId="22290"/>
    <cellStyle name="20% - Accent1 4 2 2 6 6" xfId="26476"/>
    <cellStyle name="20% - Accent1 4 2 2 6 7" xfId="30355"/>
    <cellStyle name="20% - Accent1 4 2 2 7" xfId="5440"/>
    <cellStyle name="20% - Accent1 4 2 2 8" xfId="7650"/>
    <cellStyle name="20% - Accent1 4 2 2 9" xfId="11932"/>
    <cellStyle name="20% - Accent1 4 2 3" xfId="680"/>
    <cellStyle name="20% - Accent1 4 2 3 10" xfId="22736"/>
    <cellStyle name="20% - Accent1 4 2 3 11" xfId="14653"/>
    <cellStyle name="20% - Accent1 4 2 3 2" xfId="2211"/>
    <cellStyle name="20% - Accent1 4 2 3 2 2" xfId="4049"/>
    <cellStyle name="20% - Accent1 4 2 3 2 2 2" xfId="9023"/>
    <cellStyle name="20% - Accent1 4 2 3 2 2 3" xfId="13300"/>
    <cellStyle name="20% - Accent1 4 2 3 2 2 4" xfId="17559"/>
    <cellStyle name="20% - Accent1 4 2 3 2 2 5" xfId="21778"/>
    <cellStyle name="20% - Accent1 4 2 3 2 2 6" xfId="25973"/>
    <cellStyle name="20% - Accent1 4 2 3 2 2 7" xfId="29869"/>
    <cellStyle name="20% - Accent1 4 2 3 2 3" xfId="7187"/>
    <cellStyle name="20% - Accent1 4 2 3 2 4" xfId="11472"/>
    <cellStyle name="20% - Accent1 4 2 3 2 5" xfId="15744"/>
    <cellStyle name="20% - Accent1 4 2 3 2 6" xfId="19979"/>
    <cellStyle name="20% - Accent1 4 2 3 2 7" xfId="24217"/>
    <cellStyle name="20% - Accent1 4 2 3 2 8" xfId="28295"/>
    <cellStyle name="20% - Accent1 4 2 3 3" xfId="1354"/>
    <cellStyle name="20% - Accent1 4 2 3 3 2" xfId="6331"/>
    <cellStyle name="20% - Accent1 4 2 3 3 3" xfId="10620"/>
    <cellStyle name="20% - Accent1 4 2 3 3 4" xfId="14896"/>
    <cellStyle name="20% - Accent1 4 2 3 3 5" xfId="19138"/>
    <cellStyle name="20% - Accent1 4 2 3 3 6" xfId="23385"/>
    <cellStyle name="20% - Accent1 4 2 3 3 7" xfId="27488"/>
    <cellStyle name="20% - Accent1 4 2 3 4" xfId="3392"/>
    <cellStyle name="20% - Accent1 4 2 3 4 2" xfId="8366"/>
    <cellStyle name="20% - Accent1 4 2 3 4 3" xfId="12643"/>
    <cellStyle name="20% - Accent1 4 2 3 4 4" xfId="16902"/>
    <cellStyle name="20% - Accent1 4 2 3 4 5" xfId="21121"/>
    <cellStyle name="20% - Accent1 4 2 3 4 6" xfId="25316"/>
    <cellStyle name="20% - Accent1 4 2 3 4 7" xfId="29212"/>
    <cellStyle name="20% - Accent1 4 2 3 5" xfId="4740"/>
    <cellStyle name="20% - Accent1 4 2 3 5 2" xfId="9712"/>
    <cellStyle name="20% - Accent1 4 2 3 5 3" xfId="13990"/>
    <cellStyle name="20% - Accent1 4 2 3 5 4" xfId="18247"/>
    <cellStyle name="20% - Accent1 4 2 3 5 5" xfId="22464"/>
    <cellStyle name="20% - Accent1 4 2 3 5 6" xfId="26650"/>
    <cellStyle name="20% - Accent1 4 2 3 5 7" xfId="30529"/>
    <cellStyle name="20% - Accent1 4 2 3 6" xfId="5658"/>
    <cellStyle name="20% - Accent1 4 2 3 7" xfId="5101"/>
    <cellStyle name="20% - Accent1 4 2 3 8" xfId="5331"/>
    <cellStyle name="20% - Accent1 4 2 3 9" xfId="7677"/>
    <cellStyle name="20% - Accent1 4 2 4" xfId="1941"/>
    <cellStyle name="20% - Accent1 4 2 4 2" xfId="3720"/>
    <cellStyle name="20% - Accent1 4 2 4 2 2" xfId="8694"/>
    <cellStyle name="20% - Accent1 4 2 4 2 3" xfId="12971"/>
    <cellStyle name="20% - Accent1 4 2 4 2 4" xfId="17230"/>
    <cellStyle name="20% - Accent1 4 2 4 2 5" xfId="21449"/>
    <cellStyle name="20% - Accent1 4 2 4 2 6" xfId="25644"/>
    <cellStyle name="20% - Accent1 4 2 4 2 7" xfId="29540"/>
    <cellStyle name="20% - Accent1 4 2 4 3" xfId="6917"/>
    <cellStyle name="20% - Accent1 4 2 4 4" xfId="11202"/>
    <cellStyle name="20% - Accent1 4 2 4 5" xfId="15475"/>
    <cellStyle name="20% - Accent1 4 2 4 6" xfId="19711"/>
    <cellStyle name="20% - Accent1 4 2 4 7" xfId="23949"/>
    <cellStyle name="20% - Accent1 4 2 4 8" xfId="28027"/>
    <cellStyle name="20% - Accent1 4 2 5" xfId="1057"/>
    <cellStyle name="20% - Accent1 4 2 5 2" xfId="6035"/>
    <cellStyle name="20% - Accent1 4 2 5 3" xfId="10324"/>
    <cellStyle name="20% - Accent1 4 2 5 4" xfId="14602"/>
    <cellStyle name="20% - Accent1 4 2 5 5" xfId="18851"/>
    <cellStyle name="20% - Accent1 4 2 5 6" xfId="23099"/>
    <cellStyle name="20% - Accent1 4 2 5 7" xfId="27219"/>
    <cellStyle name="20% - Accent1 4 2 6" xfId="3062"/>
    <cellStyle name="20% - Accent1 4 2 6 2" xfId="8036"/>
    <cellStyle name="20% - Accent1 4 2 6 3" xfId="12313"/>
    <cellStyle name="20% - Accent1 4 2 6 4" xfId="16573"/>
    <cellStyle name="20% - Accent1 4 2 6 5" xfId="20791"/>
    <cellStyle name="20% - Accent1 4 2 6 6" xfId="24987"/>
    <cellStyle name="20% - Accent1 4 2 6 7" xfId="28883"/>
    <cellStyle name="20% - Accent1 4 2 7" xfId="4411"/>
    <cellStyle name="20% - Accent1 4 2 7 2" xfId="9383"/>
    <cellStyle name="20% - Accent1 4 2 7 3" xfId="13661"/>
    <cellStyle name="20% - Accent1 4 2 7 4" xfId="17918"/>
    <cellStyle name="20% - Accent1 4 2 7 5" xfId="22135"/>
    <cellStyle name="20% - Accent1 4 2 7 6" xfId="26321"/>
    <cellStyle name="20% - Accent1 4 2 7 7" xfId="30200"/>
    <cellStyle name="20% - Accent1 4 2 8" xfId="5276"/>
    <cellStyle name="20% - Accent1 4 2 9" xfId="7728"/>
    <cellStyle name="20% - Accent1 4 3" xfId="399"/>
    <cellStyle name="20% - Accent1 4 3 10" xfId="14470"/>
    <cellStyle name="20% - Accent1 4 3 11" xfId="20485"/>
    <cellStyle name="20% - Accent1 4 3 12" xfId="22977"/>
    <cellStyle name="20% - Accent1 4 3 2" xfId="773"/>
    <cellStyle name="20% - Accent1 4 3 2 10" xfId="22829"/>
    <cellStyle name="20% - Accent1 4 3 2 11" xfId="26981"/>
    <cellStyle name="20% - Accent1 4 3 2 2" xfId="2212"/>
    <cellStyle name="20% - Accent1 4 3 2 2 2" xfId="4142"/>
    <cellStyle name="20% - Accent1 4 3 2 2 2 2" xfId="9116"/>
    <cellStyle name="20% - Accent1 4 3 2 2 2 3" xfId="13393"/>
    <cellStyle name="20% - Accent1 4 3 2 2 2 4" xfId="17652"/>
    <cellStyle name="20% - Accent1 4 3 2 2 2 5" xfId="21871"/>
    <cellStyle name="20% - Accent1 4 3 2 2 2 6" xfId="26066"/>
    <cellStyle name="20% - Accent1 4 3 2 2 2 7" xfId="29962"/>
    <cellStyle name="20% - Accent1 4 3 2 2 3" xfId="7188"/>
    <cellStyle name="20% - Accent1 4 3 2 2 4" xfId="11473"/>
    <cellStyle name="20% - Accent1 4 3 2 2 5" xfId="15745"/>
    <cellStyle name="20% - Accent1 4 3 2 2 6" xfId="19980"/>
    <cellStyle name="20% - Accent1 4 3 2 2 7" xfId="24218"/>
    <cellStyle name="20% - Accent1 4 3 2 2 8" xfId="28296"/>
    <cellStyle name="20% - Accent1 4 3 2 3" xfId="1355"/>
    <cellStyle name="20% - Accent1 4 3 2 3 2" xfId="6332"/>
    <cellStyle name="20% - Accent1 4 3 2 3 3" xfId="10621"/>
    <cellStyle name="20% - Accent1 4 3 2 3 4" xfId="14897"/>
    <cellStyle name="20% - Accent1 4 3 2 3 5" xfId="19139"/>
    <cellStyle name="20% - Accent1 4 3 2 3 6" xfId="23386"/>
    <cellStyle name="20% - Accent1 4 3 2 3 7" xfId="27489"/>
    <cellStyle name="20% - Accent1 4 3 2 4" xfId="3485"/>
    <cellStyle name="20% - Accent1 4 3 2 4 2" xfId="8459"/>
    <cellStyle name="20% - Accent1 4 3 2 4 3" xfId="12736"/>
    <cellStyle name="20% - Accent1 4 3 2 4 4" xfId="16995"/>
    <cellStyle name="20% - Accent1 4 3 2 4 5" xfId="21214"/>
    <cellStyle name="20% - Accent1 4 3 2 4 6" xfId="25409"/>
    <cellStyle name="20% - Accent1 4 3 2 4 7" xfId="29305"/>
    <cellStyle name="20% - Accent1 4 3 2 5" xfId="4833"/>
    <cellStyle name="20% - Accent1 4 3 2 5 2" xfId="9805"/>
    <cellStyle name="20% - Accent1 4 3 2 5 3" xfId="14083"/>
    <cellStyle name="20% - Accent1 4 3 2 5 4" xfId="18340"/>
    <cellStyle name="20% - Accent1 4 3 2 5 5" xfId="22557"/>
    <cellStyle name="20% - Accent1 4 3 2 5 6" xfId="26743"/>
    <cellStyle name="20% - Accent1 4 3 2 5 7" xfId="30622"/>
    <cellStyle name="20% - Accent1 4 3 2 6" xfId="5751"/>
    <cellStyle name="20% - Accent1 4 3 2 7" xfId="10043"/>
    <cellStyle name="20% - Accent1 4 3 2 8" xfId="14321"/>
    <cellStyle name="20% - Accent1 4 3 2 9" xfId="18578"/>
    <cellStyle name="20% - Accent1 4 3 3" xfId="2032"/>
    <cellStyle name="20% - Accent1 4 3 3 2" xfId="3813"/>
    <cellStyle name="20% - Accent1 4 3 3 2 2" xfId="8787"/>
    <cellStyle name="20% - Accent1 4 3 3 2 3" xfId="13064"/>
    <cellStyle name="20% - Accent1 4 3 3 2 4" xfId="17323"/>
    <cellStyle name="20% - Accent1 4 3 3 2 5" xfId="21542"/>
    <cellStyle name="20% - Accent1 4 3 3 2 6" xfId="25737"/>
    <cellStyle name="20% - Accent1 4 3 3 2 7" xfId="29633"/>
    <cellStyle name="20% - Accent1 4 3 3 3" xfId="7008"/>
    <cellStyle name="20% - Accent1 4 3 3 4" xfId="11293"/>
    <cellStyle name="20% - Accent1 4 3 3 5" xfId="15565"/>
    <cellStyle name="20% - Accent1 4 3 3 6" xfId="19800"/>
    <cellStyle name="20% - Accent1 4 3 3 7" xfId="24038"/>
    <cellStyle name="20% - Accent1 4 3 3 8" xfId="28116"/>
    <cellStyle name="20% - Accent1 4 3 4" xfId="1171"/>
    <cellStyle name="20% - Accent1 4 3 4 2" xfId="6148"/>
    <cellStyle name="20% - Accent1 4 3 4 3" xfId="10437"/>
    <cellStyle name="20% - Accent1 4 3 4 4" xfId="14715"/>
    <cellStyle name="20% - Accent1 4 3 4 5" xfId="18958"/>
    <cellStyle name="20% - Accent1 4 3 4 6" xfId="23204"/>
    <cellStyle name="20% - Accent1 4 3 4 7" xfId="27309"/>
    <cellStyle name="20% - Accent1 4 3 5" xfId="3155"/>
    <cellStyle name="20% - Accent1 4 3 5 2" xfId="8129"/>
    <cellStyle name="20% - Accent1 4 3 5 3" xfId="12406"/>
    <cellStyle name="20% - Accent1 4 3 5 4" xfId="16666"/>
    <cellStyle name="20% - Accent1 4 3 5 5" xfId="20884"/>
    <cellStyle name="20% - Accent1 4 3 5 6" xfId="25080"/>
    <cellStyle name="20% - Accent1 4 3 5 7" xfId="28976"/>
    <cellStyle name="20% - Accent1 4 3 6" xfId="4504"/>
    <cellStyle name="20% - Accent1 4 3 6 2" xfId="9476"/>
    <cellStyle name="20% - Accent1 4 3 6 3" xfId="13754"/>
    <cellStyle name="20% - Accent1 4 3 6 4" xfId="18011"/>
    <cellStyle name="20% - Accent1 4 3 6 5" xfId="22228"/>
    <cellStyle name="20% - Accent1 4 3 6 6" xfId="26414"/>
    <cellStyle name="20% - Accent1 4 3 6 7" xfId="30293"/>
    <cellStyle name="20% - Accent1 4 3 7" xfId="5378"/>
    <cellStyle name="20% - Accent1 4 3 8" xfId="5900"/>
    <cellStyle name="20% - Accent1 4 3 9" xfId="10192"/>
    <cellStyle name="20% - Accent1 4 4" xfId="513"/>
    <cellStyle name="20% - Accent1 4 4 10" xfId="12168"/>
    <cellStyle name="20% - Accent1 4 4 11" xfId="16219"/>
    <cellStyle name="20% - Accent1 4 4 12" xfId="18884"/>
    <cellStyle name="20% - Accent1 4 4 2" xfId="887"/>
    <cellStyle name="20% - Accent1 4 4 2 10" xfId="22943"/>
    <cellStyle name="20% - Accent1 4 4 2 11" xfId="27095"/>
    <cellStyle name="20% - Accent1 4 4 2 2" xfId="2213"/>
    <cellStyle name="20% - Accent1 4 4 2 2 2" xfId="4256"/>
    <cellStyle name="20% - Accent1 4 4 2 2 2 2" xfId="9230"/>
    <cellStyle name="20% - Accent1 4 4 2 2 2 3" xfId="13507"/>
    <cellStyle name="20% - Accent1 4 4 2 2 2 4" xfId="17766"/>
    <cellStyle name="20% - Accent1 4 4 2 2 2 5" xfId="21985"/>
    <cellStyle name="20% - Accent1 4 4 2 2 2 6" xfId="26180"/>
    <cellStyle name="20% - Accent1 4 4 2 2 2 7" xfId="30076"/>
    <cellStyle name="20% - Accent1 4 4 2 2 3" xfId="7189"/>
    <cellStyle name="20% - Accent1 4 4 2 2 4" xfId="11474"/>
    <cellStyle name="20% - Accent1 4 4 2 2 5" xfId="15746"/>
    <cellStyle name="20% - Accent1 4 4 2 2 6" xfId="19981"/>
    <cellStyle name="20% - Accent1 4 4 2 2 7" xfId="24219"/>
    <cellStyle name="20% - Accent1 4 4 2 2 8" xfId="28297"/>
    <cellStyle name="20% - Accent1 4 4 2 3" xfId="1356"/>
    <cellStyle name="20% - Accent1 4 4 2 3 2" xfId="6333"/>
    <cellStyle name="20% - Accent1 4 4 2 3 3" xfId="10622"/>
    <cellStyle name="20% - Accent1 4 4 2 3 4" xfId="14898"/>
    <cellStyle name="20% - Accent1 4 4 2 3 5" xfId="19140"/>
    <cellStyle name="20% - Accent1 4 4 2 3 6" xfId="23387"/>
    <cellStyle name="20% - Accent1 4 4 2 3 7" xfId="27490"/>
    <cellStyle name="20% - Accent1 4 4 2 4" xfId="3599"/>
    <cellStyle name="20% - Accent1 4 4 2 4 2" xfId="8573"/>
    <cellStyle name="20% - Accent1 4 4 2 4 3" xfId="12850"/>
    <cellStyle name="20% - Accent1 4 4 2 4 4" xfId="17109"/>
    <cellStyle name="20% - Accent1 4 4 2 4 5" xfId="21328"/>
    <cellStyle name="20% - Accent1 4 4 2 4 6" xfId="25523"/>
    <cellStyle name="20% - Accent1 4 4 2 4 7" xfId="29419"/>
    <cellStyle name="20% - Accent1 4 4 2 5" xfId="4947"/>
    <cellStyle name="20% - Accent1 4 4 2 5 2" xfId="9919"/>
    <cellStyle name="20% - Accent1 4 4 2 5 3" xfId="14197"/>
    <cellStyle name="20% - Accent1 4 4 2 5 4" xfId="18454"/>
    <cellStyle name="20% - Accent1 4 4 2 5 5" xfId="22671"/>
    <cellStyle name="20% - Accent1 4 4 2 5 6" xfId="26857"/>
    <cellStyle name="20% - Accent1 4 4 2 5 7" xfId="30736"/>
    <cellStyle name="20% - Accent1 4 4 2 6" xfId="5865"/>
    <cellStyle name="20% - Accent1 4 4 2 7" xfId="10157"/>
    <cellStyle name="20% - Accent1 4 4 2 8" xfId="14435"/>
    <cellStyle name="20% - Accent1 4 4 2 9" xfId="18692"/>
    <cellStyle name="20% - Accent1 4 4 3" xfId="2161"/>
    <cellStyle name="20% - Accent1 4 4 3 2" xfId="3927"/>
    <cellStyle name="20% - Accent1 4 4 3 2 2" xfId="8901"/>
    <cellStyle name="20% - Accent1 4 4 3 2 3" xfId="13178"/>
    <cellStyle name="20% - Accent1 4 4 3 2 4" xfId="17437"/>
    <cellStyle name="20% - Accent1 4 4 3 2 5" xfId="21656"/>
    <cellStyle name="20% - Accent1 4 4 3 2 6" xfId="25851"/>
    <cellStyle name="20% - Accent1 4 4 3 2 7" xfId="29747"/>
    <cellStyle name="20% - Accent1 4 4 3 3" xfId="7137"/>
    <cellStyle name="20% - Accent1 4 4 3 4" xfId="11422"/>
    <cellStyle name="20% - Accent1 4 4 3 5" xfId="15694"/>
    <cellStyle name="20% - Accent1 4 4 3 6" xfId="19929"/>
    <cellStyle name="20% - Accent1 4 4 3 7" xfId="24167"/>
    <cellStyle name="20% - Accent1 4 4 3 8" xfId="28245"/>
    <cellStyle name="20% - Accent1 4 4 4" xfId="1304"/>
    <cellStyle name="20% - Accent1 4 4 4 2" xfId="6281"/>
    <cellStyle name="20% - Accent1 4 4 4 3" xfId="10570"/>
    <cellStyle name="20% - Accent1 4 4 4 4" xfId="14846"/>
    <cellStyle name="20% - Accent1 4 4 4 5" xfId="19088"/>
    <cellStyle name="20% - Accent1 4 4 4 6" xfId="23335"/>
    <cellStyle name="20% - Accent1 4 4 4 7" xfId="27438"/>
    <cellStyle name="20% - Accent1 4 4 5" xfId="3269"/>
    <cellStyle name="20% - Accent1 4 4 5 2" xfId="8243"/>
    <cellStyle name="20% - Accent1 4 4 5 3" xfId="12520"/>
    <cellStyle name="20% - Accent1 4 4 5 4" xfId="16780"/>
    <cellStyle name="20% - Accent1 4 4 5 5" xfId="20998"/>
    <cellStyle name="20% - Accent1 4 4 5 6" xfId="25194"/>
    <cellStyle name="20% - Accent1 4 4 5 7" xfId="29090"/>
    <cellStyle name="20% - Accent1 4 4 6" xfId="4618"/>
    <cellStyle name="20% - Accent1 4 4 6 2" xfId="9590"/>
    <cellStyle name="20% - Accent1 4 4 6 3" xfId="13868"/>
    <cellStyle name="20% - Accent1 4 4 6 4" xfId="18125"/>
    <cellStyle name="20% - Accent1 4 4 6 5" xfId="22342"/>
    <cellStyle name="20% - Accent1 4 4 6 6" xfId="26528"/>
    <cellStyle name="20% - Accent1 4 4 6 7" xfId="30407"/>
    <cellStyle name="20% - Accent1 4 4 7" xfId="5492"/>
    <cellStyle name="20% - Accent1 4 4 8" xfId="5062"/>
    <cellStyle name="20% - Accent1 4 4 9" xfId="7890"/>
    <cellStyle name="20% - Accent1 4 5" xfId="614"/>
    <cellStyle name="20% - Accent1 4 5 10" xfId="5025"/>
    <cellStyle name="20% - Accent1 4 5 11" xfId="20623"/>
    <cellStyle name="20% - Accent1 4 5 12" xfId="20656"/>
    <cellStyle name="20% - Accent1 4 5 2" xfId="1358"/>
    <cellStyle name="20% - Accent1 4 5 2 2" xfId="2215"/>
    <cellStyle name="20% - Accent1 4 5 2 2 2" xfId="7191"/>
    <cellStyle name="20% - Accent1 4 5 2 2 3" xfId="11476"/>
    <cellStyle name="20% - Accent1 4 5 2 2 4" xfId="15748"/>
    <cellStyle name="20% - Accent1 4 5 2 2 5" xfId="19983"/>
    <cellStyle name="20% - Accent1 4 5 2 2 6" xfId="24221"/>
    <cellStyle name="20% - Accent1 4 5 2 2 7" xfId="28299"/>
    <cellStyle name="20% - Accent1 4 5 2 3" xfId="3983"/>
    <cellStyle name="20% - Accent1 4 5 2 3 2" xfId="8957"/>
    <cellStyle name="20% - Accent1 4 5 2 3 3" xfId="13234"/>
    <cellStyle name="20% - Accent1 4 5 2 3 4" xfId="17493"/>
    <cellStyle name="20% - Accent1 4 5 2 3 5" xfId="21712"/>
    <cellStyle name="20% - Accent1 4 5 2 3 6" xfId="25907"/>
    <cellStyle name="20% - Accent1 4 5 2 3 7" xfId="29803"/>
    <cellStyle name="20% - Accent1 4 5 2 4" xfId="6335"/>
    <cellStyle name="20% - Accent1 4 5 2 5" xfId="10624"/>
    <cellStyle name="20% - Accent1 4 5 2 6" xfId="14900"/>
    <cellStyle name="20% - Accent1 4 5 2 7" xfId="19142"/>
    <cellStyle name="20% - Accent1 4 5 2 8" xfId="23389"/>
    <cellStyle name="20% - Accent1 4 5 2 9" xfId="27492"/>
    <cellStyle name="20% - Accent1 4 5 3" xfId="2214"/>
    <cellStyle name="20% - Accent1 4 5 3 2" xfId="7190"/>
    <cellStyle name="20% - Accent1 4 5 3 3" xfId="11475"/>
    <cellStyle name="20% - Accent1 4 5 3 4" xfId="15747"/>
    <cellStyle name="20% - Accent1 4 5 3 5" xfId="19982"/>
    <cellStyle name="20% - Accent1 4 5 3 6" xfId="24220"/>
    <cellStyle name="20% - Accent1 4 5 3 7" xfId="28298"/>
    <cellStyle name="20% - Accent1 4 5 4" xfId="1357"/>
    <cellStyle name="20% - Accent1 4 5 4 2" xfId="6334"/>
    <cellStyle name="20% - Accent1 4 5 4 3" xfId="10623"/>
    <cellStyle name="20% - Accent1 4 5 4 4" xfId="14899"/>
    <cellStyle name="20% - Accent1 4 5 4 5" xfId="19141"/>
    <cellStyle name="20% - Accent1 4 5 4 6" xfId="23388"/>
    <cellStyle name="20% - Accent1 4 5 4 7" xfId="27491"/>
    <cellStyle name="20% - Accent1 4 5 5" xfId="3326"/>
    <cellStyle name="20% - Accent1 4 5 5 2" xfId="8300"/>
    <cellStyle name="20% - Accent1 4 5 5 3" xfId="12577"/>
    <cellStyle name="20% - Accent1 4 5 5 4" xfId="16836"/>
    <cellStyle name="20% - Accent1 4 5 5 5" xfId="21055"/>
    <cellStyle name="20% - Accent1 4 5 5 6" xfId="25250"/>
    <cellStyle name="20% - Accent1 4 5 5 7" xfId="29146"/>
    <cellStyle name="20% - Accent1 4 5 6" xfId="4674"/>
    <cellStyle name="20% - Accent1 4 5 6 2" xfId="9646"/>
    <cellStyle name="20% - Accent1 4 5 6 3" xfId="13924"/>
    <cellStyle name="20% - Accent1 4 5 6 4" xfId="18181"/>
    <cellStyle name="20% - Accent1 4 5 6 5" xfId="22398"/>
    <cellStyle name="20% - Accent1 4 5 6 6" xfId="26584"/>
    <cellStyle name="20% - Accent1 4 5 6 7" xfId="30463"/>
    <cellStyle name="20% - Accent1 4 5 7" xfId="5592"/>
    <cellStyle name="20% - Accent1 4 5 8" xfId="5534"/>
    <cellStyle name="20% - Accent1 4 5 9" xfId="5061"/>
    <cellStyle name="20% - Accent1 4 6" xfId="1359"/>
    <cellStyle name="20% - Accent1 4 6 2" xfId="2216"/>
    <cellStyle name="20% - Accent1 4 6 2 2" xfId="7192"/>
    <cellStyle name="20% - Accent1 4 6 2 3" xfId="11477"/>
    <cellStyle name="20% - Accent1 4 6 2 4" xfId="15749"/>
    <cellStyle name="20% - Accent1 4 6 2 5" xfId="19984"/>
    <cellStyle name="20% - Accent1 4 6 2 6" xfId="24222"/>
    <cellStyle name="20% - Accent1 4 6 2 7" xfId="28300"/>
    <cellStyle name="20% - Accent1 4 6 3" xfId="3654"/>
    <cellStyle name="20% - Accent1 4 6 3 2" xfId="8628"/>
    <cellStyle name="20% - Accent1 4 6 3 3" xfId="12905"/>
    <cellStyle name="20% - Accent1 4 6 3 4" xfId="17164"/>
    <cellStyle name="20% - Accent1 4 6 3 5" xfId="21383"/>
    <cellStyle name="20% - Accent1 4 6 3 6" xfId="25578"/>
    <cellStyle name="20% - Accent1 4 6 3 7" xfId="29474"/>
    <cellStyle name="20% - Accent1 4 6 4" xfId="6336"/>
    <cellStyle name="20% - Accent1 4 6 5" xfId="10625"/>
    <cellStyle name="20% - Accent1 4 6 6" xfId="14901"/>
    <cellStyle name="20% - Accent1 4 6 7" xfId="19143"/>
    <cellStyle name="20% - Accent1 4 6 8" xfId="23390"/>
    <cellStyle name="20% - Accent1 4 6 9" xfId="27493"/>
    <cellStyle name="20% - Accent1 4 7" xfId="1866"/>
    <cellStyle name="20% - Accent1 4 7 2" xfId="6842"/>
    <cellStyle name="20% - Accent1 4 7 3" xfId="11128"/>
    <cellStyle name="20% - Accent1 4 7 4" xfId="15402"/>
    <cellStyle name="20% - Accent1 4 7 5" xfId="19638"/>
    <cellStyle name="20% - Accent1 4 7 6" xfId="23878"/>
    <cellStyle name="20% - Accent1 4 7 7" xfId="27959"/>
    <cellStyle name="20% - Accent1 4 8" xfId="953"/>
    <cellStyle name="20% - Accent1 4 8 2" xfId="5931"/>
    <cellStyle name="20% - Accent1 4 8 3" xfId="10221"/>
    <cellStyle name="20% - Accent1 4 8 4" xfId="14500"/>
    <cellStyle name="20% - Accent1 4 8 5" xfId="18755"/>
    <cellStyle name="20% - Accent1 4 8 6" xfId="23005"/>
    <cellStyle name="20% - Accent1 4 8 7" xfId="27150"/>
    <cellStyle name="20% - Accent1 4 9" xfId="2991"/>
    <cellStyle name="20% - Accent1 4 9 2" xfId="7965"/>
    <cellStyle name="20% - Accent1 4 9 3" xfId="12242"/>
    <cellStyle name="20% - Accent1 4 9 4" xfId="16502"/>
    <cellStyle name="20% - Accent1 4 9 5" xfId="20721"/>
    <cellStyle name="20% - Accent1 4 9 6" xfId="24919"/>
    <cellStyle name="20% - Accent1 4 9 7" xfId="28816"/>
    <cellStyle name="20% - Accent1 5" xfId="290"/>
    <cellStyle name="20% - Accent1 5 2" xfId="430"/>
    <cellStyle name="20% - Accent1 5 2 10" xfId="20671"/>
    <cellStyle name="20% - Accent1 5 2 11" xfId="24778"/>
    <cellStyle name="20% - Accent1 5 2 2" xfId="804"/>
    <cellStyle name="20% - Accent1 5 2 2 10" xfId="18609"/>
    <cellStyle name="20% - Accent1 5 2 2 11" xfId="22860"/>
    <cellStyle name="20% - Accent1 5 2 2 12" xfId="27012"/>
    <cellStyle name="20% - Accent1 5 2 2 2" xfId="1360"/>
    <cellStyle name="20% - Accent1 5 2 2 2 2" xfId="2217"/>
    <cellStyle name="20% - Accent1 5 2 2 2 2 2" xfId="7193"/>
    <cellStyle name="20% - Accent1 5 2 2 2 2 3" xfId="11478"/>
    <cellStyle name="20% - Accent1 5 2 2 2 2 4" xfId="15750"/>
    <cellStyle name="20% - Accent1 5 2 2 2 2 5" xfId="19985"/>
    <cellStyle name="20% - Accent1 5 2 2 2 2 6" xfId="24223"/>
    <cellStyle name="20% - Accent1 5 2 2 2 2 7" xfId="28301"/>
    <cellStyle name="20% - Accent1 5 2 2 2 3" xfId="4173"/>
    <cellStyle name="20% - Accent1 5 2 2 2 3 2" xfId="9147"/>
    <cellStyle name="20% - Accent1 5 2 2 2 3 3" xfId="13424"/>
    <cellStyle name="20% - Accent1 5 2 2 2 3 4" xfId="17683"/>
    <cellStyle name="20% - Accent1 5 2 2 2 3 5" xfId="21902"/>
    <cellStyle name="20% - Accent1 5 2 2 2 3 6" xfId="26097"/>
    <cellStyle name="20% - Accent1 5 2 2 2 3 7" xfId="29993"/>
    <cellStyle name="20% - Accent1 5 2 2 2 4" xfId="6337"/>
    <cellStyle name="20% - Accent1 5 2 2 2 5" xfId="10626"/>
    <cellStyle name="20% - Accent1 5 2 2 2 6" xfId="14902"/>
    <cellStyle name="20% - Accent1 5 2 2 2 7" xfId="19144"/>
    <cellStyle name="20% - Accent1 5 2 2 2 8" xfId="23391"/>
    <cellStyle name="20% - Accent1 5 2 2 2 9" xfId="27494"/>
    <cellStyle name="20% - Accent1 5 2 2 3" xfId="2063"/>
    <cellStyle name="20% - Accent1 5 2 2 3 2" xfId="7039"/>
    <cellStyle name="20% - Accent1 5 2 2 3 3" xfId="11324"/>
    <cellStyle name="20% - Accent1 5 2 2 3 4" xfId="15596"/>
    <cellStyle name="20% - Accent1 5 2 2 3 5" xfId="19831"/>
    <cellStyle name="20% - Accent1 5 2 2 3 6" xfId="24069"/>
    <cellStyle name="20% - Accent1 5 2 2 3 7" xfId="28147"/>
    <cellStyle name="20% - Accent1 5 2 2 4" xfId="1202"/>
    <cellStyle name="20% - Accent1 5 2 2 4 2" xfId="6179"/>
    <cellStyle name="20% - Accent1 5 2 2 4 3" xfId="10468"/>
    <cellStyle name="20% - Accent1 5 2 2 4 4" xfId="14746"/>
    <cellStyle name="20% - Accent1 5 2 2 4 5" xfId="18989"/>
    <cellStyle name="20% - Accent1 5 2 2 4 6" xfId="23235"/>
    <cellStyle name="20% - Accent1 5 2 2 4 7" xfId="27340"/>
    <cellStyle name="20% - Accent1 5 2 2 5" xfId="3516"/>
    <cellStyle name="20% - Accent1 5 2 2 5 2" xfId="8490"/>
    <cellStyle name="20% - Accent1 5 2 2 5 3" xfId="12767"/>
    <cellStyle name="20% - Accent1 5 2 2 5 4" xfId="17026"/>
    <cellStyle name="20% - Accent1 5 2 2 5 5" xfId="21245"/>
    <cellStyle name="20% - Accent1 5 2 2 5 6" xfId="25440"/>
    <cellStyle name="20% - Accent1 5 2 2 5 7" xfId="29336"/>
    <cellStyle name="20% - Accent1 5 2 2 6" xfId="4864"/>
    <cellStyle name="20% - Accent1 5 2 2 6 2" xfId="9836"/>
    <cellStyle name="20% - Accent1 5 2 2 6 3" xfId="14114"/>
    <cellStyle name="20% - Accent1 5 2 2 6 4" xfId="18371"/>
    <cellStyle name="20% - Accent1 5 2 2 6 5" xfId="22588"/>
    <cellStyle name="20% - Accent1 5 2 2 6 6" xfId="26774"/>
    <cellStyle name="20% - Accent1 5 2 2 6 7" xfId="30653"/>
    <cellStyle name="20% - Accent1 5 2 2 7" xfId="5782"/>
    <cellStyle name="20% - Accent1 5 2 2 8" xfId="10074"/>
    <cellStyle name="20% - Accent1 5 2 2 9" xfId="14352"/>
    <cellStyle name="20% - Accent1 5 2 3" xfId="1106"/>
    <cellStyle name="20% - Accent1 5 2 3 2" xfId="3844"/>
    <cellStyle name="20% - Accent1 5 2 3 2 2" xfId="8818"/>
    <cellStyle name="20% - Accent1 5 2 3 2 3" xfId="13095"/>
    <cellStyle name="20% - Accent1 5 2 3 2 4" xfId="17354"/>
    <cellStyle name="20% - Accent1 5 2 3 2 5" xfId="21573"/>
    <cellStyle name="20% - Accent1 5 2 3 2 6" xfId="25768"/>
    <cellStyle name="20% - Accent1 5 2 3 2 7" xfId="29664"/>
    <cellStyle name="20% - Accent1 5 2 4" xfId="3186"/>
    <cellStyle name="20% - Accent1 5 2 4 2" xfId="8160"/>
    <cellStyle name="20% - Accent1 5 2 4 3" xfId="12437"/>
    <cellStyle name="20% - Accent1 5 2 4 4" xfId="16697"/>
    <cellStyle name="20% - Accent1 5 2 4 5" xfId="20915"/>
    <cellStyle name="20% - Accent1 5 2 4 6" xfId="25111"/>
    <cellStyle name="20% - Accent1 5 2 4 7" xfId="29007"/>
    <cellStyle name="20% - Accent1 5 2 5" xfId="4535"/>
    <cellStyle name="20% - Accent1 5 2 5 2" xfId="9507"/>
    <cellStyle name="20% - Accent1 5 2 5 3" xfId="13785"/>
    <cellStyle name="20% - Accent1 5 2 5 4" xfId="18042"/>
    <cellStyle name="20% - Accent1 5 2 5 5" xfId="22259"/>
    <cellStyle name="20% - Accent1 5 2 5 6" xfId="26445"/>
    <cellStyle name="20% - Accent1 5 2 5 7" xfId="30324"/>
    <cellStyle name="20% - Accent1 5 2 6" xfId="5409"/>
    <cellStyle name="20% - Accent1 5 2 7" xfId="7784"/>
    <cellStyle name="20% - Accent1 5 2 8" xfId="12065"/>
    <cellStyle name="20% - Accent1 5 2 9" xfId="16333"/>
    <cellStyle name="20% - Accent1 5 3" xfId="331"/>
    <cellStyle name="20% - Accent1 5 3 10" xfId="20482"/>
    <cellStyle name="20% - Accent1 5 3 11" xfId="23681"/>
    <cellStyle name="20% - Accent1 5 3 2" xfId="713"/>
    <cellStyle name="20% - Accent1 5 3 2 10" xfId="26921"/>
    <cellStyle name="20% - Accent1 5 3 2 2" xfId="2218"/>
    <cellStyle name="20% - Accent1 5 3 2 2 2" xfId="4082"/>
    <cellStyle name="20% - Accent1 5 3 2 2 2 2" xfId="9056"/>
    <cellStyle name="20% - Accent1 5 3 2 2 2 3" xfId="13333"/>
    <cellStyle name="20% - Accent1 5 3 2 2 2 4" xfId="17592"/>
    <cellStyle name="20% - Accent1 5 3 2 2 2 5" xfId="21811"/>
    <cellStyle name="20% - Accent1 5 3 2 2 2 6" xfId="26006"/>
    <cellStyle name="20% - Accent1 5 3 2 2 2 7" xfId="29902"/>
    <cellStyle name="20% - Accent1 5 3 2 2 3" xfId="7194"/>
    <cellStyle name="20% - Accent1 5 3 2 2 4" xfId="11479"/>
    <cellStyle name="20% - Accent1 5 3 2 2 5" xfId="15751"/>
    <cellStyle name="20% - Accent1 5 3 2 2 6" xfId="19986"/>
    <cellStyle name="20% - Accent1 5 3 2 2 7" xfId="24224"/>
    <cellStyle name="20% - Accent1 5 3 2 2 8" xfId="28302"/>
    <cellStyle name="20% - Accent1 5 3 2 3" xfId="3425"/>
    <cellStyle name="20% - Accent1 5 3 2 3 2" xfId="8399"/>
    <cellStyle name="20% - Accent1 5 3 2 3 3" xfId="12676"/>
    <cellStyle name="20% - Accent1 5 3 2 3 4" xfId="16935"/>
    <cellStyle name="20% - Accent1 5 3 2 3 5" xfId="21154"/>
    <cellStyle name="20% - Accent1 5 3 2 3 6" xfId="25349"/>
    <cellStyle name="20% - Accent1 5 3 2 3 7" xfId="29245"/>
    <cellStyle name="20% - Accent1 5 3 2 4" xfId="4773"/>
    <cellStyle name="20% - Accent1 5 3 2 4 2" xfId="9745"/>
    <cellStyle name="20% - Accent1 5 3 2 4 3" xfId="14023"/>
    <cellStyle name="20% - Accent1 5 3 2 4 4" xfId="18280"/>
    <cellStyle name="20% - Accent1 5 3 2 4 5" xfId="22497"/>
    <cellStyle name="20% - Accent1 5 3 2 4 6" xfId="26683"/>
    <cellStyle name="20% - Accent1 5 3 2 4 7" xfId="30562"/>
    <cellStyle name="20% - Accent1 5 3 2 5" xfId="5691"/>
    <cellStyle name="20% - Accent1 5 3 2 6" xfId="9983"/>
    <cellStyle name="20% - Accent1 5 3 2 7" xfId="14261"/>
    <cellStyle name="20% - Accent1 5 3 2 8" xfId="18518"/>
    <cellStyle name="20% - Accent1 5 3 2 9" xfId="22769"/>
    <cellStyle name="20% - Accent1 5 3 3" xfId="1361"/>
    <cellStyle name="20% - Accent1 5 3 3 2" xfId="3753"/>
    <cellStyle name="20% - Accent1 5 3 3 2 2" xfId="8727"/>
    <cellStyle name="20% - Accent1 5 3 3 2 3" xfId="13004"/>
    <cellStyle name="20% - Accent1 5 3 3 2 4" xfId="17263"/>
    <cellStyle name="20% - Accent1 5 3 3 2 5" xfId="21482"/>
    <cellStyle name="20% - Accent1 5 3 3 2 6" xfId="25677"/>
    <cellStyle name="20% - Accent1 5 3 3 2 7" xfId="29573"/>
    <cellStyle name="20% - Accent1 5 3 3 3" xfId="6338"/>
    <cellStyle name="20% - Accent1 5 3 3 4" xfId="10627"/>
    <cellStyle name="20% - Accent1 5 3 3 5" xfId="14903"/>
    <cellStyle name="20% - Accent1 5 3 3 6" xfId="19145"/>
    <cellStyle name="20% - Accent1 5 3 3 7" xfId="23392"/>
    <cellStyle name="20% - Accent1 5 3 3 8" xfId="27495"/>
    <cellStyle name="20% - Accent1 5 3 4" xfId="3095"/>
    <cellStyle name="20% - Accent1 5 3 4 2" xfId="8069"/>
    <cellStyle name="20% - Accent1 5 3 4 3" xfId="12346"/>
    <cellStyle name="20% - Accent1 5 3 4 4" xfId="16606"/>
    <cellStyle name="20% - Accent1 5 3 4 5" xfId="20824"/>
    <cellStyle name="20% - Accent1 5 3 4 6" xfId="25020"/>
    <cellStyle name="20% - Accent1 5 3 4 7" xfId="28916"/>
    <cellStyle name="20% - Accent1 5 3 5" xfId="4444"/>
    <cellStyle name="20% - Accent1 5 3 5 2" xfId="9416"/>
    <cellStyle name="20% - Accent1 5 3 5 3" xfId="13694"/>
    <cellStyle name="20% - Accent1 5 3 5 4" xfId="17951"/>
    <cellStyle name="20% - Accent1 5 3 5 5" xfId="22168"/>
    <cellStyle name="20% - Accent1 5 3 5 6" xfId="26354"/>
    <cellStyle name="20% - Accent1 5 3 5 7" xfId="30233"/>
    <cellStyle name="20% - Accent1 5 3 6" xfId="5310"/>
    <cellStyle name="20% - Accent1 5 3 7" xfId="6630"/>
    <cellStyle name="20% - Accent1 5 3 8" xfId="10919"/>
    <cellStyle name="20% - Accent1 5 3 9" xfId="15195"/>
    <cellStyle name="20% - Accent1 5 4" xfId="1902"/>
    <cellStyle name="20% - Accent1 5 4 2" xfId="6878"/>
    <cellStyle name="20% - Accent1 5 4 3" xfId="11164"/>
    <cellStyle name="20% - Accent1 5 4 4" xfId="15436"/>
    <cellStyle name="20% - Accent1 5 4 5" xfId="19674"/>
    <cellStyle name="20% - Accent1 5 4 6" xfId="23912"/>
    <cellStyle name="20% - Accent1 5 4 7" xfId="27993"/>
    <cellStyle name="20% - Accent1 5 5" xfId="1006"/>
    <cellStyle name="20% - Accent1 5 5 2" xfId="5984"/>
    <cellStyle name="20% - Accent1 5 5 3" xfId="10274"/>
    <cellStyle name="20% - Accent1 5 5 4" xfId="14552"/>
    <cellStyle name="20% - Accent1 5 5 5" xfId="18804"/>
    <cellStyle name="20% - Accent1 5 5 6" xfId="23053"/>
    <cellStyle name="20% - Accent1 5 5 7" xfId="27185"/>
    <cellStyle name="20% - Accent1 6" xfId="362"/>
    <cellStyle name="20% - Accent1 6 10" xfId="20638"/>
    <cellStyle name="20% - Accent1 6 11" xfId="20410"/>
    <cellStyle name="20% - Accent1 6 2" xfId="736"/>
    <cellStyle name="20% - Accent1 6 2 10" xfId="18541"/>
    <cellStyle name="20% - Accent1 6 2 11" xfId="22792"/>
    <cellStyle name="20% - Accent1 6 2 12" xfId="26944"/>
    <cellStyle name="20% - Accent1 6 2 2" xfId="1362"/>
    <cellStyle name="20% - Accent1 6 2 2 2" xfId="2219"/>
    <cellStyle name="20% - Accent1 6 2 2 2 2" xfId="7195"/>
    <cellStyle name="20% - Accent1 6 2 2 2 3" xfId="11480"/>
    <cellStyle name="20% - Accent1 6 2 2 2 4" xfId="15752"/>
    <cellStyle name="20% - Accent1 6 2 2 2 5" xfId="19987"/>
    <cellStyle name="20% - Accent1 6 2 2 2 6" xfId="24225"/>
    <cellStyle name="20% - Accent1 6 2 2 2 7" xfId="28303"/>
    <cellStyle name="20% - Accent1 6 2 2 3" xfId="4105"/>
    <cellStyle name="20% - Accent1 6 2 2 3 2" xfId="9079"/>
    <cellStyle name="20% - Accent1 6 2 2 3 3" xfId="13356"/>
    <cellStyle name="20% - Accent1 6 2 2 3 4" xfId="17615"/>
    <cellStyle name="20% - Accent1 6 2 2 3 5" xfId="21834"/>
    <cellStyle name="20% - Accent1 6 2 2 3 6" xfId="26029"/>
    <cellStyle name="20% - Accent1 6 2 2 3 7" xfId="29925"/>
    <cellStyle name="20% - Accent1 6 2 2 4" xfId="6339"/>
    <cellStyle name="20% - Accent1 6 2 2 5" xfId="10628"/>
    <cellStyle name="20% - Accent1 6 2 2 6" xfId="14904"/>
    <cellStyle name="20% - Accent1 6 2 2 7" xfId="19146"/>
    <cellStyle name="20% - Accent1 6 2 2 8" xfId="23393"/>
    <cellStyle name="20% - Accent1 6 2 2 9" xfId="27496"/>
    <cellStyle name="20% - Accent1 6 2 3" xfId="1995"/>
    <cellStyle name="20% - Accent1 6 2 3 2" xfId="6971"/>
    <cellStyle name="20% - Accent1 6 2 3 3" xfId="11256"/>
    <cellStyle name="20% - Accent1 6 2 3 4" xfId="15528"/>
    <cellStyle name="20% - Accent1 6 2 3 5" xfId="19763"/>
    <cellStyle name="20% - Accent1 6 2 3 6" xfId="24001"/>
    <cellStyle name="20% - Accent1 6 2 3 7" xfId="28079"/>
    <cellStyle name="20% - Accent1 6 2 4" xfId="1134"/>
    <cellStyle name="20% - Accent1 6 2 4 2" xfId="6111"/>
    <cellStyle name="20% - Accent1 6 2 4 3" xfId="10400"/>
    <cellStyle name="20% - Accent1 6 2 4 4" xfId="14678"/>
    <cellStyle name="20% - Accent1 6 2 4 5" xfId="18921"/>
    <cellStyle name="20% - Accent1 6 2 4 6" xfId="23167"/>
    <cellStyle name="20% - Accent1 6 2 4 7" xfId="27272"/>
    <cellStyle name="20% - Accent1 6 2 5" xfId="3448"/>
    <cellStyle name="20% - Accent1 6 2 5 2" xfId="8422"/>
    <cellStyle name="20% - Accent1 6 2 5 3" xfId="12699"/>
    <cellStyle name="20% - Accent1 6 2 5 4" xfId="16958"/>
    <cellStyle name="20% - Accent1 6 2 5 5" xfId="21177"/>
    <cellStyle name="20% - Accent1 6 2 5 6" xfId="25372"/>
    <cellStyle name="20% - Accent1 6 2 5 7" xfId="29268"/>
    <cellStyle name="20% - Accent1 6 2 6" xfId="4796"/>
    <cellStyle name="20% - Accent1 6 2 6 2" xfId="9768"/>
    <cellStyle name="20% - Accent1 6 2 6 3" xfId="14046"/>
    <cellStyle name="20% - Accent1 6 2 6 4" xfId="18303"/>
    <cellStyle name="20% - Accent1 6 2 6 5" xfId="22520"/>
    <cellStyle name="20% - Accent1 6 2 6 6" xfId="26706"/>
    <cellStyle name="20% - Accent1 6 2 6 7" xfId="30585"/>
    <cellStyle name="20% - Accent1 6 2 7" xfId="5714"/>
    <cellStyle name="20% - Accent1 6 2 8" xfId="10006"/>
    <cellStyle name="20% - Accent1 6 2 9" xfId="14284"/>
    <cellStyle name="20% - Accent1 6 3" xfId="1025"/>
    <cellStyle name="20% - Accent1 6 3 2" xfId="3776"/>
    <cellStyle name="20% - Accent1 6 3 2 2" xfId="8750"/>
    <cellStyle name="20% - Accent1 6 3 2 3" xfId="13027"/>
    <cellStyle name="20% - Accent1 6 3 2 4" xfId="17286"/>
    <cellStyle name="20% - Accent1 6 3 2 5" xfId="21505"/>
    <cellStyle name="20% - Accent1 6 3 2 6" xfId="25700"/>
    <cellStyle name="20% - Accent1 6 3 2 7" xfId="29596"/>
    <cellStyle name="20% - Accent1 6 4" xfId="3118"/>
    <cellStyle name="20% - Accent1 6 4 2" xfId="8092"/>
    <cellStyle name="20% - Accent1 6 4 3" xfId="12369"/>
    <cellStyle name="20% - Accent1 6 4 4" xfId="16629"/>
    <cellStyle name="20% - Accent1 6 4 5" xfId="20847"/>
    <cellStyle name="20% - Accent1 6 4 6" xfId="25043"/>
    <cellStyle name="20% - Accent1 6 4 7" xfId="28939"/>
    <cellStyle name="20% - Accent1 6 5" xfId="4467"/>
    <cellStyle name="20% - Accent1 6 5 2" xfId="9439"/>
    <cellStyle name="20% - Accent1 6 5 3" xfId="13717"/>
    <cellStyle name="20% - Accent1 6 5 4" xfId="17974"/>
    <cellStyle name="20% - Accent1 6 5 5" xfId="22191"/>
    <cellStyle name="20% - Accent1 6 5 6" xfId="26377"/>
    <cellStyle name="20% - Accent1 6 5 7" xfId="30256"/>
    <cellStyle name="20% - Accent1 6 6" xfId="5341"/>
    <cellStyle name="20% - Accent1 6 7" xfId="5011"/>
    <cellStyle name="20% - Accent1 6 8" xfId="5191"/>
    <cellStyle name="20% - Accent1 6 9" xfId="5018"/>
    <cellStyle name="20% - Accent1 7" xfId="549"/>
    <cellStyle name="20% - Accent1 7 2" xfId="1363"/>
    <cellStyle name="20% - Accent1 7 2 2" xfId="2220"/>
    <cellStyle name="20% - Accent1 7 2 2 2" xfId="7196"/>
    <cellStyle name="20% - Accent1 7 2 2 3" xfId="11481"/>
    <cellStyle name="20% - Accent1 7 2 2 4" xfId="15753"/>
    <cellStyle name="20% - Accent1 7 2 2 5" xfId="19988"/>
    <cellStyle name="20% - Accent1 7 2 2 6" xfId="24226"/>
    <cellStyle name="20% - Accent1 7 2 2 7" xfId="28304"/>
    <cellStyle name="20% - Accent1 7 2 3" xfId="6340"/>
    <cellStyle name="20% - Accent1 7 2 4" xfId="10629"/>
    <cellStyle name="20% - Accent1 7 2 5" xfId="14905"/>
    <cellStyle name="20% - Accent1 7 2 6" xfId="19147"/>
    <cellStyle name="20% - Accent1 7 2 7" xfId="23394"/>
    <cellStyle name="20% - Accent1 7 2 8" xfId="27497"/>
    <cellStyle name="20% - Accent1 7 3" xfId="2128"/>
    <cellStyle name="20% - Accent1 7 3 2" xfId="7104"/>
    <cellStyle name="20% - Accent1 7 3 3" xfId="11389"/>
    <cellStyle name="20% - Accent1 7 3 4" xfId="15661"/>
    <cellStyle name="20% - Accent1 7 3 5" xfId="19896"/>
    <cellStyle name="20% - Accent1 7 3 6" xfId="24134"/>
    <cellStyle name="20% - Accent1 7 3 7" xfId="28212"/>
    <cellStyle name="20% - Accent1 7 4" xfId="1269"/>
    <cellStyle name="20% - Accent1 7 4 2" xfId="6246"/>
    <cellStyle name="20% - Accent1 7 4 3" xfId="10535"/>
    <cellStyle name="20% - Accent1 7 4 4" xfId="14811"/>
    <cellStyle name="20% - Accent1 7 4 5" xfId="19054"/>
    <cellStyle name="20% - Accent1 7 4 6" xfId="23300"/>
    <cellStyle name="20% - Accent1 7 4 7" xfId="27405"/>
    <cellStyle name="20% - Accent1 8" xfId="1364"/>
    <cellStyle name="20% - Accent2" xfId="2" builtinId="34" customBuiltin="1"/>
    <cellStyle name="20% - Accent2 2" xfId="78"/>
    <cellStyle name="20% - Accent2 2 10" xfId="2974"/>
    <cellStyle name="20% - Accent2 2 10 2" xfId="7948"/>
    <cellStyle name="20% - Accent2 2 10 3" xfId="12225"/>
    <cellStyle name="20% - Accent2 2 10 4" xfId="16485"/>
    <cellStyle name="20% - Accent2 2 10 5" xfId="20704"/>
    <cellStyle name="20% - Accent2 2 10 6" xfId="24902"/>
    <cellStyle name="20% - Accent2 2 10 7" xfId="28799"/>
    <cellStyle name="20% - Accent2 2 11" xfId="4330"/>
    <cellStyle name="20% - Accent2 2 11 2" xfId="9302"/>
    <cellStyle name="20% - Accent2 2 11 3" xfId="13580"/>
    <cellStyle name="20% - Accent2 2 11 4" xfId="17837"/>
    <cellStyle name="20% - Accent2 2 11 5" xfId="22054"/>
    <cellStyle name="20% - Accent2 2 11 6" xfId="26240"/>
    <cellStyle name="20% - Accent2 2 11 7" xfId="30119"/>
    <cellStyle name="20% - Accent2 2 12" xfId="5059"/>
    <cellStyle name="20% - Accent2 2 13" xfId="5027"/>
    <cellStyle name="20% - Accent2 2 14" xfId="5259"/>
    <cellStyle name="20% - Accent2 2 15" xfId="7778"/>
    <cellStyle name="20% - Accent2 2 16" xfId="7918"/>
    <cellStyle name="20% - Accent2 2 17" xfId="12132"/>
    <cellStyle name="20% - Accent2 2 2" xfId="168"/>
    <cellStyle name="20% - Accent2 2 2 10" xfId="4362"/>
    <cellStyle name="20% - Accent2 2 2 10 2" xfId="9334"/>
    <cellStyle name="20% - Accent2 2 2 10 3" xfId="13612"/>
    <cellStyle name="20% - Accent2 2 2 10 4" xfId="17869"/>
    <cellStyle name="20% - Accent2 2 2 10 5" xfId="22086"/>
    <cellStyle name="20% - Accent2 2 2 10 6" xfId="26272"/>
    <cellStyle name="20% - Accent2 2 2 10 7" xfId="30151"/>
    <cellStyle name="20% - Accent2 2 2 11" xfId="5148"/>
    <cellStyle name="20% - Accent2 2 2 12" xfId="6892"/>
    <cellStyle name="20% - Accent2 2 2 13" xfId="11178"/>
    <cellStyle name="20% - Accent2 2 2 14" xfId="15450"/>
    <cellStyle name="20% - Accent2 2 2 15" xfId="16416"/>
    <cellStyle name="20% - Accent2 2 2 16" xfId="23926"/>
    <cellStyle name="20% - Accent2 2 2 2" xfId="312"/>
    <cellStyle name="20% - Accent2 2 2 2 10" xfId="11956"/>
    <cellStyle name="20% - Accent2 2 2 2 11" xfId="16230"/>
    <cellStyle name="20% - Accent2 2 2 2 12" xfId="20537"/>
    <cellStyle name="20% - Accent2 2 2 2 13" xfId="24694"/>
    <cellStyle name="20% - Accent2 2 2 2 2" xfId="476"/>
    <cellStyle name="20% - Accent2 2 2 2 2 10" xfId="10193"/>
    <cellStyle name="20% - Accent2 2 2 2 2 11" xfId="16406"/>
    <cellStyle name="20% - Accent2 2 2 2 2 12" xfId="20521"/>
    <cellStyle name="20% - Accent2 2 2 2 2 2" xfId="850"/>
    <cellStyle name="20% - Accent2 2 2 2 2 2 10" xfId="22906"/>
    <cellStyle name="20% - Accent2 2 2 2 2 2 11" xfId="27058"/>
    <cellStyle name="20% - Accent2 2 2 2 2 2 2" xfId="2221"/>
    <cellStyle name="20% - Accent2 2 2 2 2 2 2 2" xfId="4219"/>
    <cellStyle name="20% - Accent2 2 2 2 2 2 2 2 2" xfId="9193"/>
    <cellStyle name="20% - Accent2 2 2 2 2 2 2 2 3" xfId="13470"/>
    <cellStyle name="20% - Accent2 2 2 2 2 2 2 2 4" xfId="17729"/>
    <cellStyle name="20% - Accent2 2 2 2 2 2 2 2 5" xfId="21948"/>
    <cellStyle name="20% - Accent2 2 2 2 2 2 2 2 6" xfId="26143"/>
    <cellStyle name="20% - Accent2 2 2 2 2 2 2 2 7" xfId="30039"/>
    <cellStyle name="20% - Accent2 2 2 2 2 2 2 3" xfId="7197"/>
    <cellStyle name="20% - Accent2 2 2 2 2 2 2 4" xfId="11482"/>
    <cellStyle name="20% - Accent2 2 2 2 2 2 2 5" xfId="15754"/>
    <cellStyle name="20% - Accent2 2 2 2 2 2 2 6" xfId="19989"/>
    <cellStyle name="20% - Accent2 2 2 2 2 2 2 7" xfId="24227"/>
    <cellStyle name="20% - Accent2 2 2 2 2 2 2 8" xfId="28305"/>
    <cellStyle name="20% - Accent2 2 2 2 2 2 3" xfId="1365"/>
    <cellStyle name="20% - Accent2 2 2 2 2 2 3 2" xfId="6342"/>
    <cellStyle name="20% - Accent2 2 2 2 2 2 3 3" xfId="10631"/>
    <cellStyle name="20% - Accent2 2 2 2 2 2 3 4" xfId="14907"/>
    <cellStyle name="20% - Accent2 2 2 2 2 2 3 5" xfId="19149"/>
    <cellStyle name="20% - Accent2 2 2 2 2 2 3 6" xfId="23396"/>
    <cellStyle name="20% - Accent2 2 2 2 2 2 3 7" xfId="27498"/>
    <cellStyle name="20% - Accent2 2 2 2 2 2 4" xfId="3562"/>
    <cellStyle name="20% - Accent2 2 2 2 2 2 4 2" xfId="8536"/>
    <cellStyle name="20% - Accent2 2 2 2 2 2 4 3" xfId="12813"/>
    <cellStyle name="20% - Accent2 2 2 2 2 2 4 4" xfId="17072"/>
    <cellStyle name="20% - Accent2 2 2 2 2 2 4 5" xfId="21291"/>
    <cellStyle name="20% - Accent2 2 2 2 2 2 4 6" xfId="25486"/>
    <cellStyle name="20% - Accent2 2 2 2 2 2 4 7" xfId="29382"/>
    <cellStyle name="20% - Accent2 2 2 2 2 2 5" xfId="4910"/>
    <cellStyle name="20% - Accent2 2 2 2 2 2 5 2" xfId="9882"/>
    <cellStyle name="20% - Accent2 2 2 2 2 2 5 3" xfId="14160"/>
    <cellStyle name="20% - Accent2 2 2 2 2 2 5 4" xfId="18417"/>
    <cellStyle name="20% - Accent2 2 2 2 2 2 5 5" xfId="22634"/>
    <cellStyle name="20% - Accent2 2 2 2 2 2 5 6" xfId="26820"/>
    <cellStyle name="20% - Accent2 2 2 2 2 2 5 7" xfId="30699"/>
    <cellStyle name="20% - Accent2 2 2 2 2 2 6" xfId="5828"/>
    <cellStyle name="20% - Accent2 2 2 2 2 2 7" xfId="10120"/>
    <cellStyle name="20% - Accent2 2 2 2 2 2 8" xfId="14398"/>
    <cellStyle name="20% - Accent2 2 2 2 2 2 9" xfId="18655"/>
    <cellStyle name="20% - Accent2 2 2 2 2 3" xfId="2109"/>
    <cellStyle name="20% - Accent2 2 2 2 2 3 2" xfId="3890"/>
    <cellStyle name="20% - Accent2 2 2 2 2 3 2 2" xfId="8864"/>
    <cellStyle name="20% - Accent2 2 2 2 2 3 2 3" xfId="13141"/>
    <cellStyle name="20% - Accent2 2 2 2 2 3 2 4" xfId="17400"/>
    <cellStyle name="20% - Accent2 2 2 2 2 3 2 5" xfId="21619"/>
    <cellStyle name="20% - Accent2 2 2 2 2 3 2 6" xfId="25814"/>
    <cellStyle name="20% - Accent2 2 2 2 2 3 2 7" xfId="29710"/>
    <cellStyle name="20% - Accent2 2 2 2 2 3 3" xfId="7085"/>
    <cellStyle name="20% - Accent2 2 2 2 2 3 4" xfId="11370"/>
    <cellStyle name="20% - Accent2 2 2 2 2 3 5" xfId="15642"/>
    <cellStyle name="20% - Accent2 2 2 2 2 3 6" xfId="19877"/>
    <cellStyle name="20% - Accent2 2 2 2 2 3 7" xfId="24115"/>
    <cellStyle name="20% - Accent2 2 2 2 2 3 8" xfId="28193"/>
    <cellStyle name="20% - Accent2 2 2 2 2 4" xfId="1248"/>
    <cellStyle name="20% - Accent2 2 2 2 2 4 2" xfId="6225"/>
    <cellStyle name="20% - Accent2 2 2 2 2 4 3" xfId="10514"/>
    <cellStyle name="20% - Accent2 2 2 2 2 4 4" xfId="14792"/>
    <cellStyle name="20% - Accent2 2 2 2 2 4 5" xfId="19035"/>
    <cellStyle name="20% - Accent2 2 2 2 2 4 6" xfId="23281"/>
    <cellStyle name="20% - Accent2 2 2 2 2 4 7" xfId="27386"/>
    <cellStyle name="20% - Accent2 2 2 2 2 5" xfId="3232"/>
    <cellStyle name="20% - Accent2 2 2 2 2 5 2" xfId="8206"/>
    <cellStyle name="20% - Accent2 2 2 2 2 5 3" xfId="12483"/>
    <cellStyle name="20% - Accent2 2 2 2 2 5 4" xfId="16743"/>
    <cellStyle name="20% - Accent2 2 2 2 2 5 5" xfId="20961"/>
    <cellStyle name="20% - Accent2 2 2 2 2 5 6" xfId="25157"/>
    <cellStyle name="20% - Accent2 2 2 2 2 5 7" xfId="29053"/>
    <cellStyle name="20% - Accent2 2 2 2 2 6" xfId="4581"/>
    <cellStyle name="20% - Accent2 2 2 2 2 6 2" xfId="9553"/>
    <cellStyle name="20% - Accent2 2 2 2 2 6 3" xfId="13831"/>
    <cellStyle name="20% - Accent2 2 2 2 2 6 4" xfId="18088"/>
    <cellStyle name="20% - Accent2 2 2 2 2 6 5" xfId="22305"/>
    <cellStyle name="20% - Accent2 2 2 2 2 6 6" xfId="26491"/>
    <cellStyle name="20% - Accent2 2 2 2 2 6 7" xfId="30370"/>
    <cellStyle name="20% - Accent2 2 2 2 2 7" xfId="5455"/>
    <cellStyle name="20% - Accent2 2 2 2 2 8" xfId="5199"/>
    <cellStyle name="20% - Accent2 2 2 2 2 9" xfId="5901"/>
    <cellStyle name="20% - Accent2 2 2 2 3" xfId="695"/>
    <cellStyle name="20% - Accent2 2 2 2 3 10" xfId="22751"/>
    <cellStyle name="20% - Accent2 2 2 2 3 11" xfId="26903"/>
    <cellStyle name="20% - Accent2 2 2 2 3 2" xfId="2222"/>
    <cellStyle name="20% - Accent2 2 2 2 3 2 2" xfId="4064"/>
    <cellStyle name="20% - Accent2 2 2 2 3 2 2 2" xfId="9038"/>
    <cellStyle name="20% - Accent2 2 2 2 3 2 2 3" xfId="13315"/>
    <cellStyle name="20% - Accent2 2 2 2 3 2 2 4" xfId="17574"/>
    <cellStyle name="20% - Accent2 2 2 2 3 2 2 5" xfId="21793"/>
    <cellStyle name="20% - Accent2 2 2 2 3 2 2 6" xfId="25988"/>
    <cellStyle name="20% - Accent2 2 2 2 3 2 2 7" xfId="29884"/>
    <cellStyle name="20% - Accent2 2 2 2 3 2 3" xfId="7198"/>
    <cellStyle name="20% - Accent2 2 2 2 3 2 4" xfId="11483"/>
    <cellStyle name="20% - Accent2 2 2 2 3 2 5" xfId="15755"/>
    <cellStyle name="20% - Accent2 2 2 2 3 2 6" xfId="19990"/>
    <cellStyle name="20% - Accent2 2 2 2 3 2 7" xfId="24228"/>
    <cellStyle name="20% - Accent2 2 2 2 3 2 8" xfId="28306"/>
    <cellStyle name="20% - Accent2 2 2 2 3 3" xfId="1366"/>
    <cellStyle name="20% - Accent2 2 2 2 3 3 2" xfId="6343"/>
    <cellStyle name="20% - Accent2 2 2 2 3 3 3" xfId="10632"/>
    <cellStyle name="20% - Accent2 2 2 2 3 3 4" xfId="14908"/>
    <cellStyle name="20% - Accent2 2 2 2 3 3 5" xfId="19150"/>
    <cellStyle name="20% - Accent2 2 2 2 3 3 6" xfId="23397"/>
    <cellStyle name="20% - Accent2 2 2 2 3 3 7" xfId="27499"/>
    <cellStyle name="20% - Accent2 2 2 2 3 4" xfId="3407"/>
    <cellStyle name="20% - Accent2 2 2 2 3 4 2" xfId="8381"/>
    <cellStyle name="20% - Accent2 2 2 2 3 4 3" xfId="12658"/>
    <cellStyle name="20% - Accent2 2 2 2 3 4 4" xfId="16917"/>
    <cellStyle name="20% - Accent2 2 2 2 3 4 5" xfId="21136"/>
    <cellStyle name="20% - Accent2 2 2 2 3 4 6" xfId="25331"/>
    <cellStyle name="20% - Accent2 2 2 2 3 4 7" xfId="29227"/>
    <cellStyle name="20% - Accent2 2 2 2 3 5" xfId="4755"/>
    <cellStyle name="20% - Accent2 2 2 2 3 5 2" xfId="9727"/>
    <cellStyle name="20% - Accent2 2 2 2 3 5 3" xfId="14005"/>
    <cellStyle name="20% - Accent2 2 2 2 3 5 4" xfId="18262"/>
    <cellStyle name="20% - Accent2 2 2 2 3 5 5" xfId="22479"/>
    <cellStyle name="20% - Accent2 2 2 2 3 5 6" xfId="26665"/>
    <cellStyle name="20% - Accent2 2 2 2 3 5 7" xfId="30544"/>
    <cellStyle name="20% - Accent2 2 2 2 3 6" xfId="5673"/>
    <cellStyle name="20% - Accent2 2 2 2 3 7" xfId="9965"/>
    <cellStyle name="20% - Accent2 2 2 2 3 8" xfId="14243"/>
    <cellStyle name="20% - Accent2 2 2 2 3 9" xfId="18500"/>
    <cellStyle name="20% - Accent2 2 2 2 4" xfId="1957"/>
    <cellStyle name="20% - Accent2 2 2 2 4 2" xfId="3735"/>
    <cellStyle name="20% - Accent2 2 2 2 4 2 2" xfId="8709"/>
    <cellStyle name="20% - Accent2 2 2 2 4 2 3" xfId="12986"/>
    <cellStyle name="20% - Accent2 2 2 2 4 2 4" xfId="17245"/>
    <cellStyle name="20% - Accent2 2 2 2 4 2 5" xfId="21464"/>
    <cellStyle name="20% - Accent2 2 2 2 4 2 6" xfId="25659"/>
    <cellStyle name="20% - Accent2 2 2 2 4 2 7" xfId="29555"/>
    <cellStyle name="20% - Accent2 2 2 2 4 3" xfId="6933"/>
    <cellStyle name="20% - Accent2 2 2 2 4 4" xfId="11218"/>
    <cellStyle name="20% - Accent2 2 2 2 4 5" xfId="15491"/>
    <cellStyle name="20% - Accent2 2 2 2 4 6" xfId="19727"/>
    <cellStyle name="20% - Accent2 2 2 2 4 7" xfId="23965"/>
    <cellStyle name="20% - Accent2 2 2 2 4 8" xfId="28043"/>
    <cellStyle name="20% - Accent2 2 2 2 5" xfId="1073"/>
    <cellStyle name="20% - Accent2 2 2 2 5 2" xfId="6051"/>
    <cellStyle name="20% - Accent2 2 2 2 5 3" xfId="10340"/>
    <cellStyle name="20% - Accent2 2 2 2 5 4" xfId="14618"/>
    <cellStyle name="20% - Accent2 2 2 2 5 5" xfId="18867"/>
    <cellStyle name="20% - Accent2 2 2 2 5 6" xfId="23115"/>
    <cellStyle name="20% - Accent2 2 2 2 5 7" xfId="27235"/>
    <cellStyle name="20% - Accent2 2 2 2 6" xfId="3077"/>
    <cellStyle name="20% - Accent2 2 2 2 6 2" xfId="8051"/>
    <cellStyle name="20% - Accent2 2 2 2 6 3" xfId="12328"/>
    <cellStyle name="20% - Accent2 2 2 2 6 4" xfId="16588"/>
    <cellStyle name="20% - Accent2 2 2 2 6 5" xfId="20806"/>
    <cellStyle name="20% - Accent2 2 2 2 6 6" xfId="25002"/>
    <cellStyle name="20% - Accent2 2 2 2 6 7" xfId="28898"/>
    <cellStyle name="20% - Accent2 2 2 2 7" xfId="4426"/>
    <cellStyle name="20% - Accent2 2 2 2 7 2" xfId="9398"/>
    <cellStyle name="20% - Accent2 2 2 2 7 3" xfId="13676"/>
    <cellStyle name="20% - Accent2 2 2 2 7 4" xfId="17933"/>
    <cellStyle name="20% - Accent2 2 2 2 7 5" xfId="22150"/>
    <cellStyle name="20% - Accent2 2 2 2 7 6" xfId="26336"/>
    <cellStyle name="20% - Accent2 2 2 2 7 7" xfId="30215"/>
    <cellStyle name="20% - Accent2 2 2 2 8" xfId="5291"/>
    <cellStyle name="20% - Accent2 2 2 2 9" xfId="7674"/>
    <cellStyle name="20% - Accent2 2 2 3" xfId="415"/>
    <cellStyle name="20% - Accent2 2 2 3 10" xfId="16353"/>
    <cellStyle name="20% - Accent2 2 2 3 11" xfId="20680"/>
    <cellStyle name="20% - Accent2 2 2 3 12" xfId="24795"/>
    <cellStyle name="20% - Accent2 2 2 3 2" xfId="789"/>
    <cellStyle name="20% - Accent2 2 2 3 2 10" xfId="22845"/>
    <cellStyle name="20% - Accent2 2 2 3 2 11" xfId="26997"/>
    <cellStyle name="20% - Accent2 2 2 3 2 2" xfId="2223"/>
    <cellStyle name="20% - Accent2 2 2 3 2 2 2" xfId="4158"/>
    <cellStyle name="20% - Accent2 2 2 3 2 2 2 2" xfId="9132"/>
    <cellStyle name="20% - Accent2 2 2 3 2 2 2 3" xfId="13409"/>
    <cellStyle name="20% - Accent2 2 2 3 2 2 2 4" xfId="17668"/>
    <cellStyle name="20% - Accent2 2 2 3 2 2 2 5" xfId="21887"/>
    <cellStyle name="20% - Accent2 2 2 3 2 2 2 6" xfId="26082"/>
    <cellStyle name="20% - Accent2 2 2 3 2 2 2 7" xfId="29978"/>
    <cellStyle name="20% - Accent2 2 2 3 2 2 3" xfId="7199"/>
    <cellStyle name="20% - Accent2 2 2 3 2 2 4" xfId="11484"/>
    <cellStyle name="20% - Accent2 2 2 3 2 2 5" xfId="15756"/>
    <cellStyle name="20% - Accent2 2 2 3 2 2 6" xfId="19991"/>
    <cellStyle name="20% - Accent2 2 2 3 2 2 7" xfId="24229"/>
    <cellStyle name="20% - Accent2 2 2 3 2 2 8" xfId="28307"/>
    <cellStyle name="20% - Accent2 2 2 3 2 3" xfId="1367"/>
    <cellStyle name="20% - Accent2 2 2 3 2 3 2" xfId="6344"/>
    <cellStyle name="20% - Accent2 2 2 3 2 3 3" xfId="10633"/>
    <cellStyle name="20% - Accent2 2 2 3 2 3 4" xfId="14909"/>
    <cellStyle name="20% - Accent2 2 2 3 2 3 5" xfId="19151"/>
    <cellStyle name="20% - Accent2 2 2 3 2 3 6" xfId="23398"/>
    <cellStyle name="20% - Accent2 2 2 3 2 3 7" xfId="27500"/>
    <cellStyle name="20% - Accent2 2 2 3 2 4" xfId="3501"/>
    <cellStyle name="20% - Accent2 2 2 3 2 4 2" xfId="8475"/>
    <cellStyle name="20% - Accent2 2 2 3 2 4 3" xfId="12752"/>
    <cellStyle name="20% - Accent2 2 2 3 2 4 4" xfId="17011"/>
    <cellStyle name="20% - Accent2 2 2 3 2 4 5" xfId="21230"/>
    <cellStyle name="20% - Accent2 2 2 3 2 4 6" xfId="25425"/>
    <cellStyle name="20% - Accent2 2 2 3 2 4 7" xfId="29321"/>
    <cellStyle name="20% - Accent2 2 2 3 2 5" xfId="4849"/>
    <cellStyle name="20% - Accent2 2 2 3 2 5 2" xfId="9821"/>
    <cellStyle name="20% - Accent2 2 2 3 2 5 3" xfId="14099"/>
    <cellStyle name="20% - Accent2 2 2 3 2 5 4" xfId="18356"/>
    <cellStyle name="20% - Accent2 2 2 3 2 5 5" xfId="22573"/>
    <cellStyle name="20% - Accent2 2 2 3 2 5 6" xfId="26759"/>
    <cellStyle name="20% - Accent2 2 2 3 2 5 7" xfId="30638"/>
    <cellStyle name="20% - Accent2 2 2 3 2 6" xfId="5767"/>
    <cellStyle name="20% - Accent2 2 2 3 2 7" xfId="10059"/>
    <cellStyle name="20% - Accent2 2 2 3 2 8" xfId="14337"/>
    <cellStyle name="20% - Accent2 2 2 3 2 9" xfId="18594"/>
    <cellStyle name="20% - Accent2 2 2 3 3" xfId="2048"/>
    <cellStyle name="20% - Accent2 2 2 3 3 2" xfId="3829"/>
    <cellStyle name="20% - Accent2 2 2 3 3 2 2" xfId="8803"/>
    <cellStyle name="20% - Accent2 2 2 3 3 2 3" xfId="13080"/>
    <cellStyle name="20% - Accent2 2 2 3 3 2 4" xfId="17339"/>
    <cellStyle name="20% - Accent2 2 2 3 3 2 5" xfId="21558"/>
    <cellStyle name="20% - Accent2 2 2 3 3 2 6" xfId="25753"/>
    <cellStyle name="20% - Accent2 2 2 3 3 2 7" xfId="29649"/>
    <cellStyle name="20% - Accent2 2 2 3 3 3" xfId="7024"/>
    <cellStyle name="20% - Accent2 2 2 3 3 4" xfId="11309"/>
    <cellStyle name="20% - Accent2 2 2 3 3 5" xfId="15581"/>
    <cellStyle name="20% - Accent2 2 2 3 3 6" xfId="19816"/>
    <cellStyle name="20% - Accent2 2 2 3 3 7" xfId="24054"/>
    <cellStyle name="20% - Accent2 2 2 3 3 8" xfId="28132"/>
    <cellStyle name="20% - Accent2 2 2 3 4" xfId="1187"/>
    <cellStyle name="20% - Accent2 2 2 3 4 2" xfId="6164"/>
    <cellStyle name="20% - Accent2 2 2 3 4 3" xfId="10453"/>
    <cellStyle name="20% - Accent2 2 2 3 4 4" xfId="14731"/>
    <cellStyle name="20% - Accent2 2 2 3 4 5" xfId="18974"/>
    <cellStyle name="20% - Accent2 2 2 3 4 6" xfId="23220"/>
    <cellStyle name="20% - Accent2 2 2 3 4 7" xfId="27325"/>
    <cellStyle name="20% - Accent2 2 2 3 5" xfId="3171"/>
    <cellStyle name="20% - Accent2 2 2 3 5 2" xfId="8145"/>
    <cellStyle name="20% - Accent2 2 2 3 5 3" xfId="12422"/>
    <cellStyle name="20% - Accent2 2 2 3 5 4" xfId="16682"/>
    <cellStyle name="20% - Accent2 2 2 3 5 5" xfId="20900"/>
    <cellStyle name="20% - Accent2 2 2 3 5 6" xfId="25096"/>
    <cellStyle name="20% - Accent2 2 2 3 5 7" xfId="28992"/>
    <cellStyle name="20% - Accent2 2 2 3 6" xfId="4520"/>
    <cellStyle name="20% - Accent2 2 2 3 6 2" xfId="9492"/>
    <cellStyle name="20% - Accent2 2 2 3 6 3" xfId="13770"/>
    <cellStyle name="20% - Accent2 2 2 3 6 4" xfId="18027"/>
    <cellStyle name="20% - Accent2 2 2 3 6 5" xfId="22244"/>
    <cellStyle name="20% - Accent2 2 2 3 6 6" xfId="26430"/>
    <cellStyle name="20% - Accent2 2 2 3 6 7" xfId="30309"/>
    <cellStyle name="20% - Accent2 2 2 3 7" xfId="5394"/>
    <cellStyle name="20% - Accent2 2 2 3 8" xfId="7805"/>
    <cellStyle name="20% - Accent2 2 2 3 9" xfId="12085"/>
    <cellStyle name="20% - Accent2 2 2 4" xfId="529"/>
    <cellStyle name="20% - Accent2 2 2 4 10" xfId="10962"/>
    <cellStyle name="20% - Accent2 2 2 4 11" xfId="19431"/>
    <cellStyle name="20% - Accent2 2 2 4 12" xfId="20274"/>
    <cellStyle name="20% - Accent2 2 2 4 2" xfId="903"/>
    <cellStyle name="20% - Accent2 2 2 4 2 10" xfId="22959"/>
    <cellStyle name="20% - Accent2 2 2 4 2 11" xfId="27111"/>
    <cellStyle name="20% - Accent2 2 2 4 2 2" xfId="2224"/>
    <cellStyle name="20% - Accent2 2 2 4 2 2 2" xfId="4272"/>
    <cellStyle name="20% - Accent2 2 2 4 2 2 2 2" xfId="9246"/>
    <cellStyle name="20% - Accent2 2 2 4 2 2 2 3" xfId="13523"/>
    <cellStyle name="20% - Accent2 2 2 4 2 2 2 4" xfId="17782"/>
    <cellStyle name="20% - Accent2 2 2 4 2 2 2 5" xfId="22001"/>
    <cellStyle name="20% - Accent2 2 2 4 2 2 2 6" xfId="26196"/>
    <cellStyle name="20% - Accent2 2 2 4 2 2 2 7" xfId="30092"/>
    <cellStyle name="20% - Accent2 2 2 4 2 2 3" xfId="7200"/>
    <cellStyle name="20% - Accent2 2 2 4 2 2 4" xfId="11485"/>
    <cellStyle name="20% - Accent2 2 2 4 2 2 5" xfId="15757"/>
    <cellStyle name="20% - Accent2 2 2 4 2 2 6" xfId="19992"/>
    <cellStyle name="20% - Accent2 2 2 4 2 2 7" xfId="24230"/>
    <cellStyle name="20% - Accent2 2 2 4 2 2 8" xfId="28308"/>
    <cellStyle name="20% - Accent2 2 2 4 2 3" xfId="1368"/>
    <cellStyle name="20% - Accent2 2 2 4 2 3 2" xfId="6345"/>
    <cellStyle name="20% - Accent2 2 2 4 2 3 3" xfId="10634"/>
    <cellStyle name="20% - Accent2 2 2 4 2 3 4" xfId="14910"/>
    <cellStyle name="20% - Accent2 2 2 4 2 3 5" xfId="19152"/>
    <cellStyle name="20% - Accent2 2 2 4 2 3 6" xfId="23399"/>
    <cellStyle name="20% - Accent2 2 2 4 2 3 7" xfId="27501"/>
    <cellStyle name="20% - Accent2 2 2 4 2 4" xfId="3615"/>
    <cellStyle name="20% - Accent2 2 2 4 2 4 2" xfId="8589"/>
    <cellStyle name="20% - Accent2 2 2 4 2 4 3" xfId="12866"/>
    <cellStyle name="20% - Accent2 2 2 4 2 4 4" xfId="17125"/>
    <cellStyle name="20% - Accent2 2 2 4 2 4 5" xfId="21344"/>
    <cellStyle name="20% - Accent2 2 2 4 2 4 6" xfId="25539"/>
    <cellStyle name="20% - Accent2 2 2 4 2 4 7" xfId="29435"/>
    <cellStyle name="20% - Accent2 2 2 4 2 5" xfId="4963"/>
    <cellStyle name="20% - Accent2 2 2 4 2 5 2" xfId="9935"/>
    <cellStyle name="20% - Accent2 2 2 4 2 5 3" xfId="14213"/>
    <cellStyle name="20% - Accent2 2 2 4 2 5 4" xfId="18470"/>
    <cellStyle name="20% - Accent2 2 2 4 2 5 5" xfId="22687"/>
    <cellStyle name="20% - Accent2 2 2 4 2 5 6" xfId="26873"/>
    <cellStyle name="20% - Accent2 2 2 4 2 5 7" xfId="30752"/>
    <cellStyle name="20% - Accent2 2 2 4 2 6" xfId="5881"/>
    <cellStyle name="20% - Accent2 2 2 4 2 7" xfId="10173"/>
    <cellStyle name="20% - Accent2 2 2 4 2 8" xfId="14451"/>
    <cellStyle name="20% - Accent2 2 2 4 2 9" xfId="18708"/>
    <cellStyle name="20% - Accent2 2 2 4 3" xfId="2176"/>
    <cellStyle name="20% - Accent2 2 2 4 3 2" xfId="3943"/>
    <cellStyle name="20% - Accent2 2 2 4 3 2 2" xfId="8917"/>
    <cellStyle name="20% - Accent2 2 2 4 3 2 3" xfId="13194"/>
    <cellStyle name="20% - Accent2 2 2 4 3 2 4" xfId="17453"/>
    <cellStyle name="20% - Accent2 2 2 4 3 2 5" xfId="21672"/>
    <cellStyle name="20% - Accent2 2 2 4 3 2 6" xfId="25867"/>
    <cellStyle name="20% - Accent2 2 2 4 3 2 7" xfId="29763"/>
    <cellStyle name="20% - Accent2 2 2 4 3 3" xfId="7152"/>
    <cellStyle name="20% - Accent2 2 2 4 3 4" xfId="11437"/>
    <cellStyle name="20% - Accent2 2 2 4 3 5" xfId="15709"/>
    <cellStyle name="20% - Accent2 2 2 4 3 6" xfId="19944"/>
    <cellStyle name="20% - Accent2 2 2 4 3 7" xfId="24182"/>
    <cellStyle name="20% - Accent2 2 2 4 3 8" xfId="28260"/>
    <cellStyle name="20% - Accent2 2 2 4 4" xfId="1319"/>
    <cellStyle name="20% - Accent2 2 2 4 4 2" xfId="6296"/>
    <cellStyle name="20% - Accent2 2 2 4 4 3" xfId="10585"/>
    <cellStyle name="20% - Accent2 2 2 4 4 4" xfId="14861"/>
    <cellStyle name="20% - Accent2 2 2 4 4 5" xfId="19103"/>
    <cellStyle name="20% - Accent2 2 2 4 4 6" xfId="23350"/>
    <cellStyle name="20% - Accent2 2 2 4 4 7" xfId="27453"/>
    <cellStyle name="20% - Accent2 2 2 4 5" xfId="3285"/>
    <cellStyle name="20% - Accent2 2 2 4 5 2" xfId="8259"/>
    <cellStyle name="20% - Accent2 2 2 4 5 3" xfId="12536"/>
    <cellStyle name="20% - Accent2 2 2 4 5 4" xfId="16796"/>
    <cellStyle name="20% - Accent2 2 2 4 5 5" xfId="21014"/>
    <cellStyle name="20% - Accent2 2 2 4 5 6" xfId="25210"/>
    <cellStyle name="20% - Accent2 2 2 4 5 7" xfId="29106"/>
    <cellStyle name="20% - Accent2 2 2 4 6" xfId="4634"/>
    <cellStyle name="20% - Accent2 2 2 4 6 2" xfId="9606"/>
    <cellStyle name="20% - Accent2 2 2 4 6 3" xfId="13884"/>
    <cellStyle name="20% - Accent2 2 2 4 6 4" xfId="18141"/>
    <cellStyle name="20% - Accent2 2 2 4 6 5" xfId="22358"/>
    <cellStyle name="20% - Accent2 2 2 4 6 6" xfId="26544"/>
    <cellStyle name="20% - Accent2 2 2 4 6 7" xfId="30423"/>
    <cellStyle name="20% - Accent2 2 2 4 7" xfId="5508"/>
    <cellStyle name="20% - Accent2 2 2 4 8" xfId="5118"/>
    <cellStyle name="20% - Accent2 2 2 4 9" xfId="6674"/>
    <cellStyle name="20% - Accent2 2 2 5" xfId="630"/>
    <cellStyle name="20% - Accent2 2 2 5 10" xfId="5568"/>
    <cellStyle name="20% - Accent2 2 2 5 11" xfId="6958"/>
    <cellStyle name="20% - Accent2 2 2 5 12" xfId="16533"/>
    <cellStyle name="20% - Accent2 2 2 5 2" xfId="1370"/>
    <cellStyle name="20% - Accent2 2 2 5 2 2" xfId="2226"/>
    <cellStyle name="20% - Accent2 2 2 5 2 2 2" xfId="7202"/>
    <cellStyle name="20% - Accent2 2 2 5 2 2 3" xfId="11487"/>
    <cellStyle name="20% - Accent2 2 2 5 2 2 4" xfId="15759"/>
    <cellStyle name="20% - Accent2 2 2 5 2 2 5" xfId="19994"/>
    <cellStyle name="20% - Accent2 2 2 5 2 2 6" xfId="24232"/>
    <cellStyle name="20% - Accent2 2 2 5 2 2 7" xfId="28310"/>
    <cellStyle name="20% - Accent2 2 2 5 2 3" xfId="3999"/>
    <cellStyle name="20% - Accent2 2 2 5 2 3 2" xfId="8973"/>
    <cellStyle name="20% - Accent2 2 2 5 2 3 3" xfId="13250"/>
    <cellStyle name="20% - Accent2 2 2 5 2 3 4" xfId="17509"/>
    <cellStyle name="20% - Accent2 2 2 5 2 3 5" xfId="21728"/>
    <cellStyle name="20% - Accent2 2 2 5 2 3 6" xfId="25923"/>
    <cellStyle name="20% - Accent2 2 2 5 2 3 7" xfId="29819"/>
    <cellStyle name="20% - Accent2 2 2 5 2 4" xfId="6347"/>
    <cellStyle name="20% - Accent2 2 2 5 2 5" xfId="10636"/>
    <cellStyle name="20% - Accent2 2 2 5 2 6" xfId="14912"/>
    <cellStyle name="20% - Accent2 2 2 5 2 7" xfId="19154"/>
    <cellStyle name="20% - Accent2 2 2 5 2 8" xfId="23401"/>
    <cellStyle name="20% - Accent2 2 2 5 2 9" xfId="27503"/>
    <cellStyle name="20% - Accent2 2 2 5 3" xfId="2225"/>
    <cellStyle name="20% - Accent2 2 2 5 3 2" xfId="7201"/>
    <cellStyle name="20% - Accent2 2 2 5 3 3" xfId="11486"/>
    <cellStyle name="20% - Accent2 2 2 5 3 4" xfId="15758"/>
    <cellStyle name="20% - Accent2 2 2 5 3 5" xfId="19993"/>
    <cellStyle name="20% - Accent2 2 2 5 3 6" xfId="24231"/>
    <cellStyle name="20% - Accent2 2 2 5 3 7" xfId="28309"/>
    <cellStyle name="20% - Accent2 2 2 5 4" xfId="1369"/>
    <cellStyle name="20% - Accent2 2 2 5 4 2" xfId="6346"/>
    <cellStyle name="20% - Accent2 2 2 5 4 3" xfId="10635"/>
    <cellStyle name="20% - Accent2 2 2 5 4 4" xfId="14911"/>
    <cellStyle name="20% - Accent2 2 2 5 4 5" xfId="19153"/>
    <cellStyle name="20% - Accent2 2 2 5 4 6" xfId="23400"/>
    <cellStyle name="20% - Accent2 2 2 5 4 7" xfId="27502"/>
    <cellStyle name="20% - Accent2 2 2 5 5" xfId="3342"/>
    <cellStyle name="20% - Accent2 2 2 5 5 2" xfId="8316"/>
    <cellStyle name="20% - Accent2 2 2 5 5 3" xfId="12593"/>
    <cellStyle name="20% - Accent2 2 2 5 5 4" xfId="16852"/>
    <cellStyle name="20% - Accent2 2 2 5 5 5" xfId="21071"/>
    <cellStyle name="20% - Accent2 2 2 5 5 6" xfId="25266"/>
    <cellStyle name="20% - Accent2 2 2 5 5 7" xfId="29162"/>
    <cellStyle name="20% - Accent2 2 2 5 6" xfId="4690"/>
    <cellStyle name="20% - Accent2 2 2 5 6 2" xfId="9662"/>
    <cellStyle name="20% - Accent2 2 2 5 6 3" xfId="13940"/>
    <cellStyle name="20% - Accent2 2 2 5 6 4" xfId="18197"/>
    <cellStyle name="20% - Accent2 2 2 5 6 5" xfId="22414"/>
    <cellStyle name="20% - Accent2 2 2 5 6 6" xfId="26600"/>
    <cellStyle name="20% - Accent2 2 2 5 6 7" xfId="30479"/>
    <cellStyle name="20% - Accent2 2 2 5 7" xfId="5608"/>
    <cellStyle name="20% - Accent2 2 2 5 8" xfId="5106"/>
    <cellStyle name="20% - Accent2 2 2 5 9" xfId="5024"/>
    <cellStyle name="20% - Accent2 2 2 6" xfId="1371"/>
    <cellStyle name="20% - Accent2 2 2 6 2" xfId="2227"/>
    <cellStyle name="20% - Accent2 2 2 6 2 2" xfId="7203"/>
    <cellStyle name="20% - Accent2 2 2 6 2 3" xfId="11488"/>
    <cellStyle name="20% - Accent2 2 2 6 2 4" xfId="15760"/>
    <cellStyle name="20% - Accent2 2 2 6 2 5" xfId="19995"/>
    <cellStyle name="20% - Accent2 2 2 6 2 6" xfId="24233"/>
    <cellStyle name="20% - Accent2 2 2 6 2 7" xfId="28311"/>
    <cellStyle name="20% - Accent2 2 2 6 3" xfId="3670"/>
    <cellStyle name="20% - Accent2 2 2 6 3 2" xfId="8644"/>
    <cellStyle name="20% - Accent2 2 2 6 3 3" xfId="12921"/>
    <cellStyle name="20% - Accent2 2 2 6 3 4" xfId="17180"/>
    <cellStyle name="20% - Accent2 2 2 6 3 5" xfId="21399"/>
    <cellStyle name="20% - Accent2 2 2 6 3 6" xfId="25594"/>
    <cellStyle name="20% - Accent2 2 2 6 3 7" xfId="29490"/>
    <cellStyle name="20% - Accent2 2 2 6 4" xfId="6348"/>
    <cellStyle name="20% - Accent2 2 2 6 5" xfId="10637"/>
    <cellStyle name="20% - Accent2 2 2 6 6" xfId="14913"/>
    <cellStyle name="20% - Accent2 2 2 6 7" xfId="19155"/>
    <cellStyle name="20% - Accent2 2 2 6 8" xfId="23402"/>
    <cellStyle name="20% - Accent2 2 2 6 9" xfId="27504"/>
    <cellStyle name="20% - Accent2 2 2 7" xfId="1882"/>
    <cellStyle name="20% - Accent2 2 2 7 2" xfId="6858"/>
    <cellStyle name="20% - Accent2 2 2 7 3" xfId="11144"/>
    <cellStyle name="20% - Accent2 2 2 7 4" xfId="15418"/>
    <cellStyle name="20% - Accent2 2 2 7 5" xfId="19654"/>
    <cellStyle name="20% - Accent2 2 2 7 6" xfId="23894"/>
    <cellStyle name="20% - Accent2 2 2 7 7" xfId="27975"/>
    <cellStyle name="20% - Accent2 2 2 8" xfId="979"/>
    <cellStyle name="20% - Accent2 2 2 8 2" xfId="5957"/>
    <cellStyle name="20% - Accent2 2 2 8 3" xfId="10247"/>
    <cellStyle name="20% - Accent2 2 2 8 4" xfId="14525"/>
    <cellStyle name="20% - Accent2 2 2 8 5" xfId="18778"/>
    <cellStyle name="20% - Accent2 2 2 8 6" xfId="23029"/>
    <cellStyle name="20% - Accent2 2 2 8 7" xfId="27166"/>
    <cellStyle name="20% - Accent2 2 2 9" xfId="3007"/>
    <cellStyle name="20% - Accent2 2 2 9 2" xfId="7981"/>
    <cellStyle name="20% - Accent2 2 2 9 3" xfId="12258"/>
    <cellStyle name="20% - Accent2 2 2 9 4" xfId="16518"/>
    <cellStyle name="20% - Accent2 2 2 9 5" xfId="20737"/>
    <cellStyle name="20% - Accent2 2 2 9 6" xfId="24935"/>
    <cellStyle name="20% - Accent2 2 2 9 7" xfId="28832"/>
    <cellStyle name="20% - Accent2 2 3" xfId="233"/>
    <cellStyle name="20% - Accent2 2 3 10" xfId="5046"/>
    <cellStyle name="20% - Accent2 2 3 11" xfId="5566"/>
    <cellStyle name="20% - Accent2 2 3 12" xfId="20652"/>
    <cellStyle name="20% - Accent2 2 3 13" xfId="16212"/>
    <cellStyle name="20% - Accent2 2 3 2" xfId="447"/>
    <cellStyle name="20% - Accent2 2 3 2 10" xfId="16360"/>
    <cellStyle name="20% - Accent2 2 3 2 11" xfId="22027"/>
    <cellStyle name="20% - Accent2 2 3 2 12" xfId="24801"/>
    <cellStyle name="20% - Accent2 2 3 2 2" xfId="821"/>
    <cellStyle name="20% - Accent2 2 3 2 2 10" xfId="22877"/>
    <cellStyle name="20% - Accent2 2 3 2 2 11" xfId="27029"/>
    <cellStyle name="20% - Accent2 2 3 2 2 2" xfId="2228"/>
    <cellStyle name="20% - Accent2 2 3 2 2 2 2" xfId="4190"/>
    <cellStyle name="20% - Accent2 2 3 2 2 2 2 2" xfId="9164"/>
    <cellStyle name="20% - Accent2 2 3 2 2 2 2 3" xfId="13441"/>
    <cellStyle name="20% - Accent2 2 3 2 2 2 2 4" xfId="17700"/>
    <cellStyle name="20% - Accent2 2 3 2 2 2 2 5" xfId="21919"/>
    <cellStyle name="20% - Accent2 2 3 2 2 2 2 6" xfId="26114"/>
    <cellStyle name="20% - Accent2 2 3 2 2 2 2 7" xfId="30010"/>
    <cellStyle name="20% - Accent2 2 3 2 2 2 3" xfId="7204"/>
    <cellStyle name="20% - Accent2 2 3 2 2 2 4" xfId="11489"/>
    <cellStyle name="20% - Accent2 2 3 2 2 2 5" xfId="15761"/>
    <cellStyle name="20% - Accent2 2 3 2 2 2 6" xfId="19996"/>
    <cellStyle name="20% - Accent2 2 3 2 2 2 7" xfId="24234"/>
    <cellStyle name="20% - Accent2 2 3 2 2 2 8" xfId="28312"/>
    <cellStyle name="20% - Accent2 2 3 2 2 3" xfId="1372"/>
    <cellStyle name="20% - Accent2 2 3 2 2 3 2" xfId="6349"/>
    <cellStyle name="20% - Accent2 2 3 2 2 3 3" xfId="10638"/>
    <cellStyle name="20% - Accent2 2 3 2 2 3 4" xfId="14914"/>
    <cellStyle name="20% - Accent2 2 3 2 2 3 5" xfId="19156"/>
    <cellStyle name="20% - Accent2 2 3 2 2 3 6" xfId="23403"/>
    <cellStyle name="20% - Accent2 2 3 2 2 3 7" xfId="27505"/>
    <cellStyle name="20% - Accent2 2 3 2 2 4" xfId="3533"/>
    <cellStyle name="20% - Accent2 2 3 2 2 4 2" xfId="8507"/>
    <cellStyle name="20% - Accent2 2 3 2 2 4 3" xfId="12784"/>
    <cellStyle name="20% - Accent2 2 3 2 2 4 4" xfId="17043"/>
    <cellStyle name="20% - Accent2 2 3 2 2 4 5" xfId="21262"/>
    <cellStyle name="20% - Accent2 2 3 2 2 4 6" xfId="25457"/>
    <cellStyle name="20% - Accent2 2 3 2 2 4 7" xfId="29353"/>
    <cellStyle name="20% - Accent2 2 3 2 2 5" xfId="4881"/>
    <cellStyle name="20% - Accent2 2 3 2 2 5 2" xfId="9853"/>
    <cellStyle name="20% - Accent2 2 3 2 2 5 3" xfId="14131"/>
    <cellStyle name="20% - Accent2 2 3 2 2 5 4" xfId="18388"/>
    <cellStyle name="20% - Accent2 2 3 2 2 5 5" xfId="22605"/>
    <cellStyle name="20% - Accent2 2 3 2 2 5 6" xfId="26791"/>
    <cellStyle name="20% - Accent2 2 3 2 2 5 7" xfId="30670"/>
    <cellStyle name="20% - Accent2 2 3 2 2 6" xfId="5799"/>
    <cellStyle name="20% - Accent2 2 3 2 2 7" xfId="10091"/>
    <cellStyle name="20% - Accent2 2 3 2 2 8" xfId="14369"/>
    <cellStyle name="20% - Accent2 2 3 2 2 9" xfId="18626"/>
    <cellStyle name="20% - Accent2 2 3 2 3" xfId="2080"/>
    <cellStyle name="20% - Accent2 2 3 2 3 2" xfId="3861"/>
    <cellStyle name="20% - Accent2 2 3 2 3 2 2" xfId="8835"/>
    <cellStyle name="20% - Accent2 2 3 2 3 2 3" xfId="13112"/>
    <cellStyle name="20% - Accent2 2 3 2 3 2 4" xfId="17371"/>
    <cellStyle name="20% - Accent2 2 3 2 3 2 5" xfId="21590"/>
    <cellStyle name="20% - Accent2 2 3 2 3 2 6" xfId="25785"/>
    <cellStyle name="20% - Accent2 2 3 2 3 2 7" xfId="29681"/>
    <cellStyle name="20% - Accent2 2 3 2 3 3" xfId="7056"/>
    <cellStyle name="20% - Accent2 2 3 2 3 4" xfId="11341"/>
    <cellStyle name="20% - Accent2 2 3 2 3 5" xfId="15613"/>
    <cellStyle name="20% - Accent2 2 3 2 3 6" xfId="19848"/>
    <cellStyle name="20% - Accent2 2 3 2 3 7" xfId="24086"/>
    <cellStyle name="20% - Accent2 2 3 2 3 8" xfId="28164"/>
    <cellStyle name="20% - Accent2 2 3 2 4" xfId="1219"/>
    <cellStyle name="20% - Accent2 2 3 2 4 2" xfId="6196"/>
    <cellStyle name="20% - Accent2 2 3 2 4 3" xfId="10485"/>
    <cellStyle name="20% - Accent2 2 3 2 4 4" xfId="14763"/>
    <cellStyle name="20% - Accent2 2 3 2 4 5" xfId="19006"/>
    <cellStyle name="20% - Accent2 2 3 2 4 6" xfId="23252"/>
    <cellStyle name="20% - Accent2 2 3 2 4 7" xfId="27357"/>
    <cellStyle name="20% - Accent2 2 3 2 5" xfId="3203"/>
    <cellStyle name="20% - Accent2 2 3 2 5 2" xfId="8177"/>
    <cellStyle name="20% - Accent2 2 3 2 5 3" xfId="12454"/>
    <cellStyle name="20% - Accent2 2 3 2 5 4" xfId="16714"/>
    <cellStyle name="20% - Accent2 2 3 2 5 5" xfId="20932"/>
    <cellStyle name="20% - Accent2 2 3 2 5 6" xfId="25128"/>
    <cellStyle name="20% - Accent2 2 3 2 5 7" xfId="29024"/>
    <cellStyle name="20% - Accent2 2 3 2 6" xfId="4552"/>
    <cellStyle name="20% - Accent2 2 3 2 6 2" xfId="9524"/>
    <cellStyle name="20% - Accent2 2 3 2 6 3" xfId="13802"/>
    <cellStyle name="20% - Accent2 2 3 2 6 4" xfId="18059"/>
    <cellStyle name="20% - Accent2 2 3 2 6 5" xfId="22276"/>
    <cellStyle name="20% - Accent2 2 3 2 6 6" xfId="26462"/>
    <cellStyle name="20% - Accent2 2 3 2 6 7" xfId="30341"/>
    <cellStyle name="20% - Accent2 2 3 2 7" xfId="5426"/>
    <cellStyle name="20% - Accent2 2 3 2 8" xfId="7814"/>
    <cellStyle name="20% - Accent2 2 3 2 9" xfId="12094"/>
    <cellStyle name="20% - Accent2 2 3 3" xfId="654"/>
    <cellStyle name="20% - Accent2 2 3 3 10" xfId="22710"/>
    <cellStyle name="20% - Accent2 2 3 3 11" xfId="18822"/>
    <cellStyle name="20% - Accent2 2 3 3 2" xfId="2229"/>
    <cellStyle name="20% - Accent2 2 3 3 2 2" xfId="4023"/>
    <cellStyle name="20% - Accent2 2 3 3 2 2 2" xfId="8997"/>
    <cellStyle name="20% - Accent2 2 3 3 2 2 3" xfId="13274"/>
    <cellStyle name="20% - Accent2 2 3 3 2 2 4" xfId="17533"/>
    <cellStyle name="20% - Accent2 2 3 3 2 2 5" xfId="21752"/>
    <cellStyle name="20% - Accent2 2 3 3 2 2 6" xfId="25947"/>
    <cellStyle name="20% - Accent2 2 3 3 2 2 7" xfId="29843"/>
    <cellStyle name="20% - Accent2 2 3 3 2 3" xfId="7205"/>
    <cellStyle name="20% - Accent2 2 3 3 2 4" xfId="11490"/>
    <cellStyle name="20% - Accent2 2 3 3 2 5" xfId="15762"/>
    <cellStyle name="20% - Accent2 2 3 3 2 6" xfId="19997"/>
    <cellStyle name="20% - Accent2 2 3 3 2 7" xfId="24235"/>
    <cellStyle name="20% - Accent2 2 3 3 2 8" xfId="28313"/>
    <cellStyle name="20% - Accent2 2 3 3 3" xfId="1373"/>
    <cellStyle name="20% - Accent2 2 3 3 3 2" xfId="6350"/>
    <cellStyle name="20% - Accent2 2 3 3 3 3" xfId="10639"/>
    <cellStyle name="20% - Accent2 2 3 3 3 4" xfId="14915"/>
    <cellStyle name="20% - Accent2 2 3 3 3 5" xfId="19157"/>
    <cellStyle name="20% - Accent2 2 3 3 3 6" xfId="23404"/>
    <cellStyle name="20% - Accent2 2 3 3 3 7" xfId="27506"/>
    <cellStyle name="20% - Accent2 2 3 3 4" xfId="3366"/>
    <cellStyle name="20% - Accent2 2 3 3 4 2" xfId="8340"/>
    <cellStyle name="20% - Accent2 2 3 3 4 3" xfId="12617"/>
    <cellStyle name="20% - Accent2 2 3 3 4 4" xfId="16876"/>
    <cellStyle name="20% - Accent2 2 3 3 4 5" xfId="21095"/>
    <cellStyle name="20% - Accent2 2 3 3 4 6" xfId="25290"/>
    <cellStyle name="20% - Accent2 2 3 3 4 7" xfId="29186"/>
    <cellStyle name="20% - Accent2 2 3 3 5" xfId="4714"/>
    <cellStyle name="20% - Accent2 2 3 3 5 2" xfId="9686"/>
    <cellStyle name="20% - Accent2 2 3 3 5 3" xfId="13964"/>
    <cellStyle name="20% - Accent2 2 3 3 5 4" xfId="18221"/>
    <cellStyle name="20% - Accent2 2 3 3 5 5" xfId="22438"/>
    <cellStyle name="20% - Accent2 2 3 3 5 6" xfId="26624"/>
    <cellStyle name="20% - Accent2 2 3 3 5 7" xfId="30503"/>
    <cellStyle name="20% - Accent2 2 3 3 6" xfId="5632"/>
    <cellStyle name="20% - Accent2 2 3 3 7" xfId="5530"/>
    <cellStyle name="20% - Accent2 2 3 3 8" xfId="5541"/>
    <cellStyle name="20% - Accent2 2 3 3 9" xfId="4994"/>
    <cellStyle name="20% - Accent2 2 3 4" xfId="1924"/>
    <cellStyle name="20% - Accent2 2 3 4 2" xfId="3694"/>
    <cellStyle name="20% - Accent2 2 3 4 2 2" xfId="8668"/>
    <cellStyle name="20% - Accent2 2 3 4 2 3" xfId="12945"/>
    <cellStyle name="20% - Accent2 2 3 4 2 4" xfId="17204"/>
    <cellStyle name="20% - Accent2 2 3 4 2 5" xfId="21423"/>
    <cellStyle name="20% - Accent2 2 3 4 2 6" xfId="25618"/>
    <cellStyle name="20% - Accent2 2 3 4 2 7" xfId="29514"/>
    <cellStyle name="20% - Accent2 2 3 4 3" xfId="6900"/>
    <cellStyle name="20% - Accent2 2 3 4 4" xfId="11185"/>
    <cellStyle name="20% - Accent2 2 3 4 5" xfId="15458"/>
    <cellStyle name="20% - Accent2 2 3 4 6" xfId="19696"/>
    <cellStyle name="20% - Accent2 2 3 4 7" xfId="23933"/>
    <cellStyle name="20% - Accent2 2 3 4 8" xfId="28012"/>
    <cellStyle name="20% - Accent2 2 3 5" xfId="1039"/>
    <cellStyle name="20% - Accent2 2 3 5 2" xfId="6017"/>
    <cellStyle name="20% - Accent2 2 3 5 3" xfId="10306"/>
    <cellStyle name="20% - Accent2 2 3 5 4" xfId="14585"/>
    <cellStyle name="20% - Accent2 2 3 5 5" xfId="18835"/>
    <cellStyle name="20% - Accent2 2 3 5 6" xfId="23082"/>
    <cellStyle name="20% - Accent2 2 3 5 7" xfId="27204"/>
    <cellStyle name="20% - Accent2 2 3 6" xfId="3035"/>
    <cellStyle name="20% - Accent2 2 3 6 2" xfId="8009"/>
    <cellStyle name="20% - Accent2 2 3 6 3" xfId="12286"/>
    <cellStyle name="20% - Accent2 2 3 6 4" xfId="16546"/>
    <cellStyle name="20% - Accent2 2 3 6 5" xfId="20765"/>
    <cellStyle name="20% - Accent2 2 3 6 6" xfId="24961"/>
    <cellStyle name="20% - Accent2 2 3 6 7" xfId="28857"/>
    <cellStyle name="20% - Accent2 2 3 7" xfId="4385"/>
    <cellStyle name="20% - Accent2 2 3 7 2" xfId="9357"/>
    <cellStyle name="20% - Accent2 2 3 7 3" xfId="13635"/>
    <cellStyle name="20% - Accent2 2 3 7 4" xfId="17892"/>
    <cellStyle name="20% - Accent2 2 3 7 5" xfId="22109"/>
    <cellStyle name="20% - Accent2 2 3 7 6" xfId="26295"/>
    <cellStyle name="20% - Accent2 2 3 7 7" xfId="30174"/>
    <cellStyle name="20% - Accent2 2 3 8" xfId="5212"/>
    <cellStyle name="20% - Accent2 2 3 9" xfId="5042"/>
    <cellStyle name="20% - Accent2 2 4" xfId="381"/>
    <cellStyle name="20% - Accent2 2 4 10" xfId="10198"/>
    <cellStyle name="20% - Accent2 2 4 11" xfId="14476"/>
    <cellStyle name="20% - Accent2 2 4 12" xfId="20577"/>
    <cellStyle name="20% - Accent2 2 4 13" xfId="22982"/>
    <cellStyle name="20% - Accent2 2 4 2" xfId="755"/>
    <cellStyle name="20% - Accent2 2 4 2 10" xfId="22811"/>
    <cellStyle name="20% - Accent2 2 4 2 11" xfId="26963"/>
    <cellStyle name="20% - Accent2 2 4 2 2" xfId="2230"/>
    <cellStyle name="20% - Accent2 2 4 2 2 2" xfId="4124"/>
    <cellStyle name="20% - Accent2 2 4 2 2 2 2" xfId="9098"/>
    <cellStyle name="20% - Accent2 2 4 2 2 2 3" xfId="13375"/>
    <cellStyle name="20% - Accent2 2 4 2 2 2 4" xfId="17634"/>
    <cellStyle name="20% - Accent2 2 4 2 2 2 5" xfId="21853"/>
    <cellStyle name="20% - Accent2 2 4 2 2 2 6" xfId="26048"/>
    <cellStyle name="20% - Accent2 2 4 2 2 2 7" xfId="29944"/>
    <cellStyle name="20% - Accent2 2 4 2 2 3" xfId="7206"/>
    <cellStyle name="20% - Accent2 2 4 2 2 4" xfId="11491"/>
    <cellStyle name="20% - Accent2 2 4 2 2 5" xfId="15763"/>
    <cellStyle name="20% - Accent2 2 4 2 2 6" xfId="19998"/>
    <cellStyle name="20% - Accent2 2 4 2 2 7" xfId="24236"/>
    <cellStyle name="20% - Accent2 2 4 2 2 8" xfId="28314"/>
    <cellStyle name="20% - Accent2 2 4 2 3" xfId="1374"/>
    <cellStyle name="20% - Accent2 2 4 2 3 2" xfId="6351"/>
    <cellStyle name="20% - Accent2 2 4 2 3 3" xfId="10640"/>
    <cellStyle name="20% - Accent2 2 4 2 3 4" xfId="14916"/>
    <cellStyle name="20% - Accent2 2 4 2 3 5" xfId="19158"/>
    <cellStyle name="20% - Accent2 2 4 2 3 6" xfId="23405"/>
    <cellStyle name="20% - Accent2 2 4 2 3 7" xfId="27507"/>
    <cellStyle name="20% - Accent2 2 4 2 4" xfId="3467"/>
    <cellStyle name="20% - Accent2 2 4 2 4 2" xfId="8441"/>
    <cellStyle name="20% - Accent2 2 4 2 4 3" xfId="12718"/>
    <cellStyle name="20% - Accent2 2 4 2 4 4" xfId="16977"/>
    <cellStyle name="20% - Accent2 2 4 2 4 5" xfId="21196"/>
    <cellStyle name="20% - Accent2 2 4 2 4 6" xfId="25391"/>
    <cellStyle name="20% - Accent2 2 4 2 4 7" xfId="29287"/>
    <cellStyle name="20% - Accent2 2 4 2 5" xfId="4815"/>
    <cellStyle name="20% - Accent2 2 4 2 5 2" xfId="9787"/>
    <cellStyle name="20% - Accent2 2 4 2 5 3" xfId="14065"/>
    <cellStyle name="20% - Accent2 2 4 2 5 4" xfId="18322"/>
    <cellStyle name="20% - Accent2 2 4 2 5 5" xfId="22539"/>
    <cellStyle name="20% - Accent2 2 4 2 5 6" xfId="26725"/>
    <cellStyle name="20% - Accent2 2 4 2 5 7" xfId="30604"/>
    <cellStyle name="20% - Accent2 2 4 2 6" xfId="5733"/>
    <cellStyle name="20% - Accent2 2 4 2 7" xfId="10025"/>
    <cellStyle name="20% - Accent2 2 4 2 8" xfId="14303"/>
    <cellStyle name="20% - Accent2 2 4 2 9" xfId="18560"/>
    <cellStyle name="20% - Accent2 2 4 3" xfId="2014"/>
    <cellStyle name="20% - Accent2 2 4 3 2" xfId="3795"/>
    <cellStyle name="20% - Accent2 2 4 3 2 2" xfId="8769"/>
    <cellStyle name="20% - Accent2 2 4 3 2 3" xfId="13046"/>
    <cellStyle name="20% - Accent2 2 4 3 2 4" xfId="17305"/>
    <cellStyle name="20% - Accent2 2 4 3 2 5" xfId="21524"/>
    <cellStyle name="20% - Accent2 2 4 3 2 6" xfId="25719"/>
    <cellStyle name="20% - Accent2 2 4 3 2 7" xfId="29615"/>
    <cellStyle name="20% - Accent2 2 4 3 3" xfId="6990"/>
    <cellStyle name="20% - Accent2 2 4 3 4" xfId="11275"/>
    <cellStyle name="20% - Accent2 2 4 3 5" xfId="15547"/>
    <cellStyle name="20% - Accent2 2 4 3 6" xfId="19782"/>
    <cellStyle name="20% - Accent2 2 4 3 7" xfId="24020"/>
    <cellStyle name="20% - Accent2 2 4 3 8" xfId="28098"/>
    <cellStyle name="20% - Accent2 2 4 4" xfId="1153"/>
    <cellStyle name="20% - Accent2 2 4 4 2" xfId="6130"/>
    <cellStyle name="20% - Accent2 2 4 4 3" xfId="10419"/>
    <cellStyle name="20% - Accent2 2 4 4 4" xfId="14697"/>
    <cellStyle name="20% - Accent2 2 4 4 5" xfId="18940"/>
    <cellStyle name="20% - Accent2 2 4 4 6" xfId="23186"/>
    <cellStyle name="20% - Accent2 2 4 4 7" xfId="27291"/>
    <cellStyle name="20% - Accent2 2 4 5" xfId="2673"/>
    <cellStyle name="20% - Accent2 2 4 6" xfId="3137"/>
    <cellStyle name="20% - Accent2 2 4 6 2" xfId="8111"/>
    <cellStyle name="20% - Accent2 2 4 6 3" xfId="12388"/>
    <cellStyle name="20% - Accent2 2 4 6 4" xfId="16648"/>
    <cellStyle name="20% - Accent2 2 4 6 5" xfId="20866"/>
    <cellStyle name="20% - Accent2 2 4 6 6" xfId="25062"/>
    <cellStyle name="20% - Accent2 2 4 6 7" xfId="28958"/>
    <cellStyle name="20% - Accent2 2 4 7" xfId="4486"/>
    <cellStyle name="20% - Accent2 2 4 7 2" xfId="9458"/>
    <cellStyle name="20% - Accent2 2 4 7 3" xfId="13736"/>
    <cellStyle name="20% - Accent2 2 4 7 4" xfId="17993"/>
    <cellStyle name="20% - Accent2 2 4 7 5" xfId="22210"/>
    <cellStyle name="20% - Accent2 2 4 7 6" xfId="26396"/>
    <cellStyle name="20% - Accent2 2 4 7 7" xfId="30275"/>
    <cellStyle name="20% - Accent2 2 4 8" xfId="5360"/>
    <cellStyle name="20% - Accent2 2 4 9" xfId="5907"/>
    <cellStyle name="20% - Accent2 2 5" xfId="496"/>
    <cellStyle name="20% - Accent2 2 5 10" xfId="11100"/>
    <cellStyle name="20% - Accent2 2 5 11" xfId="22035"/>
    <cellStyle name="20% - Accent2 2 5 12" xfId="20412"/>
    <cellStyle name="20% - Accent2 2 5 2" xfId="870"/>
    <cellStyle name="20% - Accent2 2 5 2 10" xfId="22926"/>
    <cellStyle name="20% - Accent2 2 5 2 11" xfId="27078"/>
    <cellStyle name="20% - Accent2 2 5 2 2" xfId="2231"/>
    <cellStyle name="20% - Accent2 2 5 2 2 2" xfId="4239"/>
    <cellStyle name="20% - Accent2 2 5 2 2 2 2" xfId="9213"/>
    <cellStyle name="20% - Accent2 2 5 2 2 2 3" xfId="13490"/>
    <cellStyle name="20% - Accent2 2 5 2 2 2 4" xfId="17749"/>
    <cellStyle name="20% - Accent2 2 5 2 2 2 5" xfId="21968"/>
    <cellStyle name="20% - Accent2 2 5 2 2 2 6" xfId="26163"/>
    <cellStyle name="20% - Accent2 2 5 2 2 2 7" xfId="30059"/>
    <cellStyle name="20% - Accent2 2 5 2 2 3" xfId="7207"/>
    <cellStyle name="20% - Accent2 2 5 2 2 4" xfId="11492"/>
    <cellStyle name="20% - Accent2 2 5 2 2 5" xfId="15764"/>
    <cellStyle name="20% - Accent2 2 5 2 2 6" xfId="19999"/>
    <cellStyle name="20% - Accent2 2 5 2 2 7" xfId="24237"/>
    <cellStyle name="20% - Accent2 2 5 2 2 8" xfId="28315"/>
    <cellStyle name="20% - Accent2 2 5 2 3" xfId="1375"/>
    <cellStyle name="20% - Accent2 2 5 2 3 2" xfId="6352"/>
    <cellStyle name="20% - Accent2 2 5 2 3 3" xfId="10641"/>
    <cellStyle name="20% - Accent2 2 5 2 3 4" xfId="14917"/>
    <cellStyle name="20% - Accent2 2 5 2 3 5" xfId="19159"/>
    <cellStyle name="20% - Accent2 2 5 2 3 6" xfId="23406"/>
    <cellStyle name="20% - Accent2 2 5 2 3 7" xfId="27508"/>
    <cellStyle name="20% - Accent2 2 5 2 4" xfId="3582"/>
    <cellStyle name="20% - Accent2 2 5 2 4 2" xfId="8556"/>
    <cellStyle name="20% - Accent2 2 5 2 4 3" xfId="12833"/>
    <cellStyle name="20% - Accent2 2 5 2 4 4" xfId="17092"/>
    <cellStyle name="20% - Accent2 2 5 2 4 5" xfId="21311"/>
    <cellStyle name="20% - Accent2 2 5 2 4 6" xfId="25506"/>
    <cellStyle name="20% - Accent2 2 5 2 4 7" xfId="29402"/>
    <cellStyle name="20% - Accent2 2 5 2 5" xfId="4930"/>
    <cellStyle name="20% - Accent2 2 5 2 5 2" xfId="9902"/>
    <cellStyle name="20% - Accent2 2 5 2 5 3" xfId="14180"/>
    <cellStyle name="20% - Accent2 2 5 2 5 4" xfId="18437"/>
    <cellStyle name="20% - Accent2 2 5 2 5 5" xfId="22654"/>
    <cellStyle name="20% - Accent2 2 5 2 5 6" xfId="26840"/>
    <cellStyle name="20% - Accent2 2 5 2 5 7" xfId="30719"/>
    <cellStyle name="20% - Accent2 2 5 2 6" xfId="5848"/>
    <cellStyle name="20% - Accent2 2 5 2 7" xfId="10140"/>
    <cellStyle name="20% - Accent2 2 5 2 8" xfId="14418"/>
    <cellStyle name="20% - Accent2 2 5 2 9" xfId="18675"/>
    <cellStyle name="20% - Accent2 2 5 3" xfId="2144"/>
    <cellStyle name="20% - Accent2 2 5 3 2" xfId="3910"/>
    <cellStyle name="20% - Accent2 2 5 3 2 2" xfId="8884"/>
    <cellStyle name="20% - Accent2 2 5 3 2 3" xfId="13161"/>
    <cellStyle name="20% - Accent2 2 5 3 2 4" xfId="17420"/>
    <cellStyle name="20% - Accent2 2 5 3 2 5" xfId="21639"/>
    <cellStyle name="20% - Accent2 2 5 3 2 6" xfId="25834"/>
    <cellStyle name="20% - Accent2 2 5 3 2 7" xfId="29730"/>
    <cellStyle name="20% - Accent2 2 5 3 3" xfId="7120"/>
    <cellStyle name="20% - Accent2 2 5 3 4" xfId="11405"/>
    <cellStyle name="20% - Accent2 2 5 3 5" xfId="15677"/>
    <cellStyle name="20% - Accent2 2 5 3 6" xfId="19912"/>
    <cellStyle name="20% - Accent2 2 5 3 7" xfId="24150"/>
    <cellStyle name="20% - Accent2 2 5 3 8" xfId="28228"/>
    <cellStyle name="20% - Accent2 2 5 4" xfId="1286"/>
    <cellStyle name="20% - Accent2 2 5 4 2" xfId="6263"/>
    <cellStyle name="20% - Accent2 2 5 4 3" xfId="10552"/>
    <cellStyle name="20% - Accent2 2 5 4 4" xfId="14828"/>
    <cellStyle name="20% - Accent2 2 5 4 5" xfId="19071"/>
    <cellStyle name="20% - Accent2 2 5 4 6" xfId="23317"/>
    <cellStyle name="20% - Accent2 2 5 4 7" xfId="27421"/>
    <cellStyle name="20% - Accent2 2 5 5" xfId="3252"/>
    <cellStyle name="20% - Accent2 2 5 5 2" xfId="8226"/>
    <cellStyle name="20% - Accent2 2 5 5 3" xfId="12503"/>
    <cellStyle name="20% - Accent2 2 5 5 4" xfId="16763"/>
    <cellStyle name="20% - Accent2 2 5 5 5" xfId="20981"/>
    <cellStyle name="20% - Accent2 2 5 5 6" xfId="25177"/>
    <cellStyle name="20% - Accent2 2 5 5 7" xfId="29073"/>
    <cellStyle name="20% - Accent2 2 5 6" xfId="4601"/>
    <cellStyle name="20% - Accent2 2 5 6 2" xfId="9573"/>
    <cellStyle name="20% - Accent2 2 5 6 3" xfId="13851"/>
    <cellStyle name="20% - Accent2 2 5 6 4" xfId="18108"/>
    <cellStyle name="20% - Accent2 2 5 6 5" xfId="22325"/>
    <cellStyle name="20% - Accent2 2 5 6 6" xfId="26511"/>
    <cellStyle name="20% - Accent2 2 5 6 7" xfId="30390"/>
    <cellStyle name="20% - Accent2 2 5 7" xfId="5475"/>
    <cellStyle name="20% - Accent2 2 5 8" xfId="5005"/>
    <cellStyle name="20% - Accent2 2 5 9" xfId="6813"/>
    <cellStyle name="20% - Accent2 2 6" xfId="597"/>
    <cellStyle name="20% - Accent2 2 6 10" xfId="12158"/>
    <cellStyle name="20% - Accent2 2 6 11" xfId="20602"/>
    <cellStyle name="20% - Accent2 2 6 12" xfId="20751"/>
    <cellStyle name="20% - Accent2 2 6 2" xfId="1377"/>
    <cellStyle name="20% - Accent2 2 6 2 2" xfId="2233"/>
    <cellStyle name="20% - Accent2 2 6 2 2 2" xfId="7209"/>
    <cellStyle name="20% - Accent2 2 6 2 2 3" xfId="11494"/>
    <cellStyle name="20% - Accent2 2 6 2 2 4" xfId="15766"/>
    <cellStyle name="20% - Accent2 2 6 2 2 5" xfId="20001"/>
    <cellStyle name="20% - Accent2 2 6 2 2 6" xfId="24239"/>
    <cellStyle name="20% - Accent2 2 6 2 2 7" xfId="28317"/>
    <cellStyle name="20% - Accent2 2 6 2 3" xfId="3966"/>
    <cellStyle name="20% - Accent2 2 6 2 3 2" xfId="8940"/>
    <cellStyle name="20% - Accent2 2 6 2 3 3" xfId="13217"/>
    <cellStyle name="20% - Accent2 2 6 2 3 4" xfId="17476"/>
    <cellStyle name="20% - Accent2 2 6 2 3 5" xfId="21695"/>
    <cellStyle name="20% - Accent2 2 6 2 3 6" xfId="25890"/>
    <cellStyle name="20% - Accent2 2 6 2 3 7" xfId="29786"/>
    <cellStyle name="20% - Accent2 2 6 2 4" xfId="6354"/>
    <cellStyle name="20% - Accent2 2 6 2 5" xfId="10643"/>
    <cellStyle name="20% - Accent2 2 6 2 6" xfId="14919"/>
    <cellStyle name="20% - Accent2 2 6 2 7" xfId="19161"/>
    <cellStyle name="20% - Accent2 2 6 2 8" xfId="23408"/>
    <cellStyle name="20% - Accent2 2 6 2 9" xfId="27510"/>
    <cellStyle name="20% - Accent2 2 6 3" xfId="2232"/>
    <cellStyle name="20% - Accent2 2 6 3 2" xfId="7208"/>
    <cellStyle name="20% - Accent2 2 6 3 3" xfId="11493"/>
    <cellStyle name="20% - Accent2 2 6 3 4" xfId="15765"/>
    <cellStyle name="20% - Accent2 2 6 3 5" xfId="20000"/>
    <cellStyle name="20% - Accent2 2 6 3 6" xfId="24238"/>
    <cellStyle name="20% - Accent2 2 6 3 7" xfId="28316"/>
    <cellStyle name="20% - Accent2 2 6 4" xfId="1376"/>
    <cellStyle name="20% - Accent2 2 6 4 2" xfId="6353"/>
    <cellStyle name="20% - Accent2 2 6 4 3" xfId="10642"/>
    <cellStyle name="20% - Accent2 2 6 4 4" xfId="14918"/>
    <cellStyle name="20% - Accent2 2 6 4 5" xfId="19160"/>
    <cellStyle name="20% - Accent2 2 6 4 6" xfId="23407"/>
    <cellStyle name="20% - Accent2 2 6 4 7" xfId="27509"/>
    <cellStyle name="20% - Accent2 2 6 5" xfId="3309"/>
    <cellStyle name="20% - Accent2 2 6 5 2" xfId="8283"/>
    <cellStyle name="20% - Accent2 2 6 5 3" xfId="12560"/>
    <cellStyle name="20% - Accent2 2 6 5 4" xfId="16819"/>
    <cellStyle name="20% - Accent2 2 6 5 5" xfId="21038"/>
    <cellStyle name="20% - Accent2 2 6 5 6" xfId="25233"/>
    <cellStyle name="20% - Accent2 2 6 5 7" xfId="29129"/>
    <cellStyle name="20% - Accent2 2 6 6" xfId="4657"/>
    <cellStyle name="20% - Accent2 2 6 6 2" xfId="9629"/>
    <cellStyle name="20% - Accent2 2 6 6 3" xfId="13907"/>
    <cellStyle name="20% - Accent2 2 6 6 4" xfId="18164"/>
    <cellStyle name="20% - Accent2 2 6 6 5" xfId="22381"/>
    <cellStyle name="20% - Accent2 2 6 6 6" xfId="26567"/>
    <cellStyle name="20% - Accent2 2 6 6 7" xfId="30446"/>
    <cellStyle name="20% - Accent2 2 6 7" xfId="5575"/>
    <cellStyle name="20% - Accent2 2 6 8" xfId="5192"/>
    <cellStyle name="20% - Accent2 2 6 9" xfId="7880"/>
    <cellStyle name="20% - Accent2 2 7" xfId="1378"/>
    <cellStyle name="20% - Accent2 2 7 2" xfId="2234"/>
    <cellStyle name="20% - Accent2 2 7 2 2" xfId="7210"/>
    <cellStyle name="20% - Accent2 2 7 2 3" xfId="11495"/>
    <cellStyle name="20% - Accent2 2 7 2 4" xfId="15767"/>
    <cellStyle name="20% - Accent2 2 7 2 5" xfId="20002"/>
    <cellStyle name="20% - Accent2 2 7 2 6" xfId="24240"/>
    <cellStyle name="20% - Accent2 2 7 2 7" xfId="28318"/>
    <cellStyle name="20% - Accent2 2 7 3" xfId="3637"/>
    <cellStyle name="20% - Accent2 2 7 3 2" xfId="8611"/>
    <cellStyle name="20% - Accent2 2 7 3 3" xfId="12888"/>
    <cellStyle name="20% - Accent2 2 7 3 4" xfId="17147"/>
    <cellStyle name="20% - Accent2 2 7 3 5" xfId="21366"/>
    <cellStyle name="20% - Accent2 2 7 3 6" xfId="25561"/>
    <cellStyle name="20% - Accent2 2 7 3 7" xfId="29457"/>
    <cellStyle name="20% - Accent2 2 7 4" xfId="6355"/>
    <cellStyle name="20% - Accent2 2 7 5" xfId="10644"/>
    <cellStyle name="20% - Accent2 2 7 6" xfId="14920"/>
    <cellStyle name="20% - Accent2 2 7 7" xfId="19162"/>
    <cellStyle name="20% - Accent2 2 7 8" xfId="23409"/>
    <cellStyle name="20% - Accent2 2 7 9" xfId="27511"/>
    <cellStyle name="20% - Accent2 2 8" xfId="1849"/>
    <cellStyle name="20% - Accent2 2 8 2" xfId="6825"/>
    <cellStyle name="20% - Accent2 2 8 3" xfId="11111"/>
    <cellStyle name="20% - Accent2 2 8 4" xfId="15385"/>
    <cellStyle name="20% - Accent2 2 8 5" xfId="19621"/>
    <cellStyle name="20% - Accent2 2 8 6" xfId="23861"/>
    <cellStyle name="20% - Accent2 2 8 7" xfId="27942"/>
    <cellStyle name="20% - Accent2 2 9" xfId="934"/>
    <cellStyle name="20% - Accent2 2 9 2" xfId="5912"/>
    <cellStyle name="20% - Accent2 2 9 3" xfId="10202"/>
    <cellStyle name="20% - Accent2 2 9 4" xfId="14481"/>
    <cellStyle name="20% - Accent2 2 9 5" xfId="18736"/>
    <cellStyle name="20% - Accent2 2 9 6" xfId="22986"/>
    <cellStyle name="20% - Accent2 2 9 7" xfId="27133"/>
    <cellStyle name="20% - Accent2 3" xfId="121"/>
    <cellStyle name="20% - Accent2 3 2" xfId="2958"/>
    <cellStyle name="20% - Accent2 3 3" xfId="2702"/>
    <cellStyle name="20% - Accent2 4" xfId="108"/>
    <cellStyle name="20% - Accent2 4 10" xfId="4348"/>
    <cellStyle name="20% - Accent2 4 10 2" xfId="9320"/>
    <cellStyle name="20% - Accent2 4 10 3" xfId="13598"/>
    <cellStyle name="20% - Accent2 4 10 4" xfId="17855"/>
    <cellStyle name="20% - Accent2 4 10 5" xfId="22072"/>
    <cellStyle name="20% - Accent2 4 10 6" xfId="26258"/>
    <cellStyle name="20% - Accent2 4 10 7" xfId="30137"/>
    <cellStyle name="20% - Accent2 4 11" xfId="5089"/>
    <cellStyle name="20% - Accent2 4 12" xfId="5258"/>
    <cellStyle name="20% - Accent2 4 13" xfId="7746"/>
    <cellStyle name="20% - Accent2 4 14" xfId="12028"/>
    <cellStyle name="20% - Accent2 4 15" xfId="20750"/>
    <cellStyle name="20% - Accent2 4 16" xfId="14654"/>
    <cellStyle name="20% - Accent2 4 2" xfId="299"/>
    <cellStyle name="20% - Accent2 4 2 10" xfId="12110"/>
    <cellStyle name="20% - Accent2 4 2 11" xfId="16375"/>
    <cellStyle name="20% - Accent2 4 2 12" xfId="20668"/>
    <cellStyle name="20% - Accent2 4 2 13" xfId="24812"/>
    <cellStyle name="20% - Accent2 4 2 2" xfId="463"/>
    <cellStyle name="20% - Accent2 4 2 2 10" xfId="14539"/>
    <cellStyle name="20% - Accent2 4 2 2 11" xfId="16366"/>
    <cellStyle name="20% - Accent2 4 2 2 12" xfId="23043"/>
    <cellStyle name="20% - Accent2 4 2 2 2" xfId="837"/>
    <cellStyle name="20% - Accent2 4 2 2 2 10" xfId="22893"/>
    <cellStyle name="20% - Accent2 4 2 2 2 11" xfId="27045"/>
    <cellStyle name="20% - Accent2 4 2 2 2 2" xfId="2235"/>
    <cellStyle name="20% - Accent2 4 2 2 2 2 2" xfId="4206"/>
    <cellStyle name="20% - Accent2 4 2 2 2 2 2 2" xfId="9180"/>
    <cellStyle name="20% - Accent2 4 2 2 2 2 2 3" xfId="13457"/>
    <cellStyle name="20% - Accent2 4 2 2 2 2 2 4" xfId="17716"/>
    <cellStyle name="20% - Accent2 4 2 2 2 2 2 5" xfId="21935"/>
    <cellStyle name="20% - Accent2 4 2 2 2 2 2 6" xfId="26130"/>
    <cellStyle name="20% - Accent2 4 2 2 2 2 2 7" xfId="30026"/>
    <cellStyle name="20% - Accent2 4 2 2 2 2 3" xfId="7211"/>
    <cellStyle name="20% - Accent2 4 2 2 2 2 4" xfId="11496"/>
    <cellStyle name="20% - Accent2 4 2 2 2 2 5" xfId="15768"/>
    <cellStyle name="20% - Accent2 4 2 2 2 2 6" xfId="20003"/>
    <cellStyle name="20% - Accent2 4 2 2 2 2 7" xfId="24241"/>
    <cellStyle name="20% - Accent2 4 2 2 2 2 8" xfId="28319"/>
    <cellStyle name="20% - Accent2 4 2 2 2 3" xfId="1379"/>
    <cellStyle name="20% - Accent2 4 2 2 2 3 2" xfId="6356"/>
    <cellStyle name="20% - Accent2 4 2 2 2 3 3" xfId="10645"/>
    <cellStyle name="20% - Accent2 4 2 2 2 3 4" xfId="14921"/>
    <cellStyle name="20% - Accent2 4 2 2 2 3 5" xfId="19163"/>
    <cellStyle name="20% - Accent2 4 2 2 2 3 6" xfId="23410"/>
    <cellStyle name="20% - Accent2 4 2 2 2 3 7" xfId="27512"/>
    <cellStyle name="20% - Accent2 4 2 2 2 4" xfId="3549"/>
    <cellStyle name="20% - Accent2 4 2 2 2 4 2" xfId="8523"/>
    <cellStyle name="20% - Accent2 4 2 2 2 4 3" xfId="12800"/>
    <cellStyle name="20% - Accent2 4 2 2 2 4 4" xfId="17059"/>
    <cellStyle name="20% - Accent2 4 2 2 2 4 5" xfId="21278"/>
    <cellStyle name="20% - Accent2 4 2 2 2 4 6" xfId="25473"/>
    <cellStyle name="20% - Accent2 4 2 2 2 4 7" xfId="29369"/>
    <cellStyle name="20% - Accent2 4 2 2 2 5" xfId="4897"/>
    <cellStyle name="20% - Accent2 4 2 2 2 5 2" xfId="9869"/>
    <cellStyle name="20% - Accent2 4 2 2 2 5 3" xfId="14147"/>
    <cellStyle name="20% - Accent2 4 2 2 2 5 4" xfId="18404"/>
    <cellStyle name="20% - Accent2 4 2 2 2 5 5" xfId="22621"/>
    <cellStyle name="20% - Accent2 4 2 2 2 5 6" xfId="26807"/>
    <cellStyle name="20% - Accent2 4 2 2 2 5 7" xfId="30686"/>
    <cellStyle name="20% - Accent2 4 2 2 2 6" xfId="5815"/>
    <cellStyle name="20% - Accent2 4 2 2 2 7" xfId="10107"/>
    <cellStyle name="20% - Accent2 4 2 2 2 8" xfId="14385"/>
    <cellStyle name="20% - Accent2 4 2 2 2 9" xfId="18642"/>
    <cellStyle name="20% - Accent2 4 2 2 3" xfId="2096"/>
    <cellStyle name="20% - Accent2 4 2 2 3 2" xfId="3877"/>
    <cellStyle name="20% - Accent2 4 2 2 3 2 2" xfId="8851"/>
    <cellStyle name="20% - Accent2 4 2 2 3 2 3" xfId="13128"/>
    <cellStyle name="20% - Accent2 4 2 2 3 2 4" xfId="17387"/>
    <cellStyle name="20% - Accent2 4 2 2 3 2 5" xfId="21606"/>
    <cellStyle name="20% - Accent2 4 2 2 3 2 6" xfId="25801"/>
    <cellStyle name="20% - Accent2 4 2 2 3 2 7" xfId="29697"/>
    <cellStyle name="20% - Accent2 4 2 2 3 3" xfId="7072"/>
    <cellStyle name="20% - Accent2 4 2 2 3 4" xfId="11357"/>
    <cellStyle name="20% - Accent2 4 2 2 3 5" xfId="15629"/>
    <cellStyle name="20% - Accent2 4 2 2 3 6" xfId="19864"/>
    <cellStyle name="20% - Accent2 4 2 2 3 7" xfId="24102"/>
    <cellStyle name="20% - Accent2 4 2 2 3 8" xfId="28180"/>
    <cellStyle name="20% - Accent2 4 2 2 4" xfId="1235"/>
    <cellStyle name="20% - Accent2 4 2 2 4 2" xfId="6212"/>
    <cellStyle name="20% - Accent2 4 2 2 4 3" xfId="10501"/>
    <cellStyle name="20% - Accent2 4 2 2 4 4" xfId="14779"/>
    <cellStyle name="20% - Accent2 4 2 2 4 5" xfId="19022"/>
    <cellStyle name="20% - Accent2 4 2 2 4 6" xfId="23268"/>
    <cellStyle name="20% - Accent2 4 2 2 4 7" xfId="27373"/>
    <cellStyle name="20% - Accent2 4 2 2 5" xfId="3219"/>
    <cellStyle name="20% - Accent2 4 2 2 5 2" xfId="8193"/>
    <cellStyle name="20% - Accent2 4 2 2 5 3" xfId="12470"/>
    <cellStyle name="20% - Accent2 4 2 2 5 4" xfId="16730"/>
    <cellStyle name="20% - Accent2 4 2 2 5 5" xfId="20948"/>
    <cellStyle name="20% - Accent2 4 2 2 5 6" xfId="25144"/>
    <cellStyle name="20% - Accent2 4 2 2 5 7" xfId="29040"/>
    <cellStyle name="20% - Accent2 4 2 2 6" xfId="4568"/>
    <cellStyle name="20% - Accent2 4 2 2 6 2" xfId="9540"/>
    <cellStyle name="20% - Accent2 4 2 2 6 3" xfId="13818"/>
    <cellStyle name="20% - Accent2 4 2 2 6 4" xfId="18075"/>
    <cellStyle name="20% - Accent2 4 2 2 6 5" xfId="22292"/>
    <cellStyle name="20% - Accent2 4 2 2 6 6" xfId="26478"/>
    <cellStyle name="20% - Accent2 4 2 2 6 7" xfId="30357"/>
    <cellStyle name="20% - Accent2 4 2 2 7" xfId="5442"/>
    <cellStyle name="20% - Accent2 4 2 2 8" xfId="5971"/>
    <cellStyle name="20% - Accent2 4 2 2 9" xfId="10261"/>
    <cellStyle name="20% - Accent2 4 2 3" xfId="682"/>
    <cellStyle name="20% - Accent2 4 2 3 10" xfId="22738"/>
    <cellStyle name="20% - Accent2 4 2 3 11" xfId="20531"/>
    <cellStyle name="20% - Accent2 4 2 3 2" xfId="2236"/>
    <cellStyle name="20% - Accent2 4 2 3 2 2" xfId="4051"/>
    <cellStyle name="20% - Accent2 4 2 3 2 2 2" xfId="9025"/>
    <cellStyle name="20% - Accent2 4 2 3 2 2 3" xfId="13302"/>
    <cellStyle name="20% - Accent2 4 2 3 2 2 4" xfId="17561"/>
    <cellStyle name="20% - Accent2 4 2 3 2 2 5" xfId="21780"/>
    <cellStyle name="20% - Accent2 4 2 3 2 2 6" xfId="25975"/>
    <cellStyle name="20% - Accent2 4 2 3 2 2 7" xfId="29871"/>
    <cellStyle name="20% - Accent2 4 2 3 2 3" xfId="7212"/>
    <cellStyle name="20% - Accent2 4 2 3 2 4" xfId="11497"/>
    <cellStyle name="20% - Accent2 4 2 3 2 5" xfId="15769"/>
    <cellStyle name="20% - Accent2 4 2 3 2 6" xfId="20004"/>
    <cellStyle name="20% - Accent2 4 2 3 2 7" xfId="24242"/>
    <cellStyle name="20% - Accent2 4 2 3 2 8" xfId="28320"/>
    <cellStyle name="20% - Accent2 4 2 3 3" xfId="1380"/>
    <cellStyle name="20% - Accent2 4 2 3 3 2" xfId="6357"/>
    <cellStyle name="20% - Accent2 4 2 3 3 3" xfId="10646"/>
    <cellStyle name="20% - Accent2 4 2 3 3 4" xfId="14922"/>
    <cellStyle name="20% - Accent2 4 2 3 3 5" xfId="19164"/>
    <cellStyle name="20% - Accent2 4 2 3 3 6" xfId="23411"/>
    <cellStyle name="20% - Accent2 4 2 3 3 7" xfId="27513"/>
    <cellStyle name="20% - Accent2 4 2 3 4" xfId="3394"/>
    <cellStyle name="20% - Accent2 4 2 3 4 2" xfId="8368"/>
    <cellStyle name="20% - Accent2 4 2 3 4 3" xfId="12645"/>
    <cellStyle name="20% - Accent2 4 2 3 4 4" xfId="16904"/>
    <cellStyle name="20% - Accent2 4 2 3 4 5" xfId="21123"/>
    <cellStyle name="20% - Accent2 4 2 3 4 6" xfId="25318"/>
    <cellStyle name="20% - Accent2 4 2 3 4 7" xfId="29214"/>
    <cellStyle name="20% - Accent2 4 2 3 5" xfId="4742"/>
    <cellStyle name="20% - Accent2 4 2 3 5 2" xfId="9714"/>
    <cellStyle name="20% - Accent2 4 2 3 5 3" xfId="13992"/>
    <cellStyle name="20% - Accent2 4 2 3 5 4" xfId="18249"/>
    <cellStyle name="20% - Accent2 4 2 3 5 5" xfId="22466"/>
    <cellStyle name="20% - Accent2 4 2 3 5 6" xfId="26652"/>
    <cellStyle name="20% - Accent2 4 2 3 5 7" xfId="30531"/>
    <cellStyle name="20% - Accent2 4 2 3 6" xfId="5660"/>
    <cellStyle name="20% - Accent2 4 2 3 7" xfId="4982"/>
    <cellStyle name="20% - Accent2 4 2 3 8" xfId="5162"/>
    <cellStyle name="20% - Accent2 4 2 3 9" xfId="5311"/>
    <cellStyle name="20% - Accent2 4 2 4" xfId="1943"/>
    <cellStyle name="20% - Accent2 4 2 4 2" xfId="3722"/>
    <cellStyle name="20% - Accent2 4 2 4 2 2" xfId="8696"/>
    <cellStyle name="20% - Accent2 4 2 4 2 3" xfId="12973"/>
    <cellStyle name="20% - Accent2 4 2 4 2 4" xfId="17232"/>
    <cellStyle name="20% - Accent2 4 2 4 2 5" xfId="21451"/>
    <cellStyle name="20% - Accent2 4 2 4 2 6" xfId="25646"/>
    <cellStyle name="20% - Accent2 4 2 4 2 7" xfId="29542"/>
    <cellStyle name="20% - Accent2 4 2 4 3" xfId="6919"/>
    <cellStyle name="20% - Accent2 4 2 4 4" xfId="11204"/>
    <cellStyle name="20% - Accent2 4 2 4 5" xfId="15477"/>
    <cellStyle name="20% - Accent2 4 2 4 6" xfId="19713"/>
    <cellStyle name="20% - Accent2 4 2 4 7" xfId="23951"/>
    <cellStyle name="20% - Accent2 4 2 4 8" xfId="28029"/>
    <cellStyle name="20% - Accent2 4 2 5" xfId="1059"/>
    <cellStyle name="20% - Accent2 4 2 5 2" xfId="6037"/>
    <cellStyle name="20% - Accent2 4 2 5 3" xfId="10326"/>
    <cellStyle name="20% - Accent2 4 2 5 4" xfId="14604"/>
    <cellStyle name="20% - Accent2 4 2 5 5" xfId="18853"/>
    <cellStyle name="20% - Accent2 4 2 5 6" xfId="23101"/>
    <cellStyle name="20% - Accent2 4 2 5 7" xfId="27221"/>
    <cellStyle name="20% - Accent2 4 2 6" xfId="3064"/>
    <cellStyle name="20% - Accent2 4 2 6 2" xfId="8038"/>
    <cellStyle name="20% - Accent2 4 2 6 3" xfId="12315"/>
    <cellStyle name="20% - Accent2 4 2 6 4" xfId="16575"/>
    <cellStyle name="20% - Accent2 4 2 6 5" xfId="20793"/>
    <cellStyle name="20% - Accent2 4 2 6 6" xfId="24989"/>
    <cellStyle name="20% - Accent2 4 2 6 7" xfId="28885"/>
    <cellStyle name="20% - Accent2 4 2 7" xfId="4413"/>
    <cellStyle name="20% - Accent2 4 2 7 2" xfId="9385"/>
    <cellStyle name="20% - Accent2 4 2 7 3" xfId="13663"/>
    <cellStyle name="20% - Accent2 4 2 7 4" xfId="17920"/>
    <cellStyle name="20% - Accent2 4 2 7 5" xfId="22137"/>
    <cellStyle name="20% - Accent2 4 2 7 6" xfId="26323"/>
    <cellStyle name="20% - Accent2 4 2 7 7" xfId="30202"/>
    <cellStyle name="20% - Accent2 4 2 8" xfId="5278"/>
    <cellStyle name="20% - Accent2 4 2 9" xfId="7830"/>
    <cellStyle name="20% - Accent2 4 3" xfId="401"/>
    <cellStyle name="20% - Accent2 4 3 10" xfId="16279"/>
    <cellStyle name="20% - Accent2 4 3 11" xfId="20619"/>
    <cellStyle name="20% - Accent2 4 3 12" xfId="24731"/>
    <cellStyle name="20% - Accent2 4 3 2" xfId="775"/>
    <cellStyle name="20% - Accent2 4 3 2 10" xfId="22831"/>
    <cellStyle name="20% - Accent2 4 3 2 11" xfId="26983"/>
    <cellStyle name="20% - Accent2 4 3 2 2" xfId="2237"/>
    <cellStyle name="20% - Accent2 4 3 2 2 2" xfId="4144"/>
    <cellStyle name="20% - Accent2 4 3 2 2 2 2" xfId="9118"/>
    <cellStyle name="20% - Accent2 4 3 2 2 2 3" xfId="13395"/>
    <cellStyle name="20% - Accent2 4 3 2 2 2 4" xfId="17654"/>
    <cellStyle name="20% - Accent2 4 3 2 2 2 5" xfId="21873"/>
    <cellStyle name="20% - Accent2 4 3 2 2 2 6" xfId="26068"/>
    <cellStyle name="20% - Accent2 4 3 2 2 2 7" xfId="29964"/>
    <cellStyle name="20% - Accent2 4 3 2 2 3" xfId="7213"/>
    <cellStyle name="20% - Accent2 4 3 2 2 4" xfId="11498"/>
    <cellStyle name="20% - Accent2 4 3 2 2 5" xfId="15770"/>
    <cellStyle name="20% - Accent2 4 3 2 2 6" xfId="20005"/>
    <cellStyle name="20% - Accent2 4 3 2 2 7" xfId="24243"/>
    <cellStyle name="20% - Accent2 4 3 2 2 8" xfId="28321"/>
    <cellStyle name="20% - Accent2 4 3 2 3" xfId="1381"/>
    <cellStyle name="20% - Accent2 4 3 2 3 2" xfId="6358"/>
    <cellStyle name="20% - Accent2 4 3 2 3 3" xfId="10647"/>
    <cellStyle name="20% - Accent2 4 3 2 3 4" xfId="14923"/>
    <cellStyle name="20% - Accent2 4 3 2 3 5" xfId="19165"/>
    <cellStyle name="20% - Accent2 4 3 2 3 6" xfId="23412"/>
    <cellStyle name="20% - Accent2 4 3 2 3 7" xfId="27514"/>
    <cellStyle name="20% - Accent2 4 3 2 4" xfId="3487"/>
    <cellStyle name="20% - Accent2 4 3 2 4 2" xfId="8461"/>
    <cellStyle name="20% - Accent2 4 3 2 4 3" xfId="12738"/>
    <cellStyle name="20% - Accent2 4 3 2 4 4" xfId="16997"/>
    <cellStyle name="20% - Accent2 4 3 2 4 5" xfId="21216"/>
    <cellStyle name="20% - Accent2 4 3 2 4 6" xfId="25411"/>
    <cellStyle name="20% - Accent2 4 3 2 4 7" xfId="29307"/>
    <cellStyle name="20% - Accent2 4 3 2 5" xfId="4835"/>
    <cellStyle name="20% - Accent2 4 3 2 5 2" xfId="9807"/>
    <cellStyle name="20% - Accent2 4 3 2 5 3" xfId="14085"/>
    <cellStyle name="20% - Accent2 4 3 2 5 4" xfId="18342"/>
    <cellStyle name="20% - Accent2 4 3 2 5 5" xfId="22559"/>
    <cellStyle name="20% - Accent2 4 3 2 5 6" xfId="26745"/>
    <cellStyle name="20% - Accent2 4 3 2 5 7" xfId="30624"/>
    <cellStyle name="20% - Accent2 4 3 2 6" xfId="5753"/>
    <cellStyle name="20% - Accent2 4 3 2 7" xfId="10045"/>
    <cellStyle name="20% - Accent2 4 3 2 8" xfId="14323"/>
    <cellStyle name="20% - Accent2 4 3 2 9" xfId="18580"/>
    <cellStyle name="20% - Accent2 4 3 3" xfId="2034"/>
    <cellStyle name="20% - Accent2 4 3 3 2" xfId="3815"/>
    <cellStyle name="20% - Accent2 4 3 3 2 2" xfId="8789"/>
    <cellStyle name="20% - Accent2 4 3 3 2 3" xfId="13066"/>
    <cellStyle name="20% - Accent2 4 3 3 2 4" xfId="17325"/>
    <cellStyle name="20% - Accent2 4 3 3 2 5" xfId="21544"/>
    <cellStyle name="20% - Accent2 4 3 3 2 6" xfId="25739"/>
    <cellStyle name="20% - Accent2 4 3 3 2 7" xfId="29635"/>
    <cellStyle name="20% - Accent2 4 3 3 3" xfId="7010"/>
    <cellStyle name="20% - Accent2 4 3 3 4" xfId="11295"/>
    <cellStyle name="20% - Accent2 4 3 3 5" xfId="15567"/>
    <cellStyle name="20% - Accent2 4 3 3 6" xfId="19802"/>
    <cellStyle name="20% - Accent2 4 3 3 7" xfId="24040"/>
    <cellStyle name="20% - Accent2 4 3 3 8" xfId="28118"/>
    <cellStyle name="20% - Accent2 4 3 4" xfId="1173"/>
    <cellStyle name="20% - Accent2 4 3 4 2" xfId="6150"/>
    <cellStyle name="20% - Accent2 4 3 4 3" xfId="10439"/>
    <cellStyle name="20% - Accent2 4 3 4 4" xfId="14717"/>
    <cellStyle name="20% - Accent2 4 3 4 5" xfId="18960"/>
    <cellStyle name="20% - Accent2 4 3 4 6" xfId="23206"/>
    <cellStyle name="20% - Accent2 4 3 4 7" xfId="27311"/>
    <cellStyle name="20% - Accent2 4 3 5" xfId="3157"/>
    <cellStyle name="20% - Accent2 4 3 5 2" xfId="8131"/>
    <cellStyle name="20% - Accent2 4 3 5 3" xfId="12408"/>
    <cellStyle name="20% - Accent2 4 3 5 4" xfId="16668"/>
    <cellStyle name="20% - Accent2 4 3 5 5" xfId="20886"/>
    <cellStyle name="20% - Accent2 4 3 5 6" xfId="25082"/>
    <cellStyle name="20% - Accent2 4 3 5 7" xfId="28978"/>
    <cellStyle name="20% - Accent2 4 3 6" xfId="4506"/>
    <cellStyle name="20% - Accent2 4 3 6 2" xfId="9478"/>
    <cellStyle name="20% - Accent2 4 3 6 3" xfId="13756"/>
    <cellStyle name="20% - Accent2 4 3 6 4" xfId="18013"/>
    <cellStyle name="20% - Accent2 4 3 6 5" xfId="22230"/>
    <cellStyle name="20% - Accent2 4 3 6 6" xfId="26416"/>
    <cellStyle name="20% - Accent2 4 3 6 7" xfId="30295"/>
    <cellStyle name="20% - Accent2 4 3 7" xfId="5380"/>
    <cellStyle name="20% - Accent2 4 3 8" xfId="7724"/>
    <cellStyle name="20% - Accent2 4 3 9" xfId="12007"/>
    <cellStyle name="20% - Accent2 4 4" xfId="515"/>
    <cellStyle name="20% - Accent2 4 4 10" xfId="10924"/>
    <cellStyle name="20% - Accent2 4 4 11" xfId="12184"/>
    <cellStyle name="20% - Accent2 4 4 12" xfId="10530"/>
    <cellStyle name="20% - Accent2 4 4 2" xfId="889"/>
    <cellStyle name="20% - Accent2 4 4 2 10" xfId="22945"/>
    <cellStyle name="20% - Accent2 4 4 2 11" xfId="27097"/>
    <cellStyle name="20% - Accent2 4 4 2 2" xfId="2238"/>
    <cellStyle name="20% - Accent2 4 4 2 2 2" xfId="4258"/>
    <cellStyle name="20% - Accent2 4 4 2 2 2 2" xfId="9232"/>
    <cellStyle name="20% - Accent2 4 4 2 2 2 3" xfId="13509"/>
    <cellStyle name="20% - Accent2 4 4 2 2 2 4" xfId="17768"/>
    <cellStyle name="20% - Accent2 4 4 2 2 2 5" xfId="21987"/>
    <cellStyle name="20% - Accent2 4 4 2 2 2 6" xfId="26182"/>
    <cellStyle name="20% - Accent2 4 4 2 2 2 7" xfId="30078"/>
    <cellStyle name="20% - Accent2 4 4 2 2 3" xfId="7214"/>
    <cellStyle name="20% - Accent2 4 4 2 2 4" xfId="11499"/>
    <cellStyle name="20% - Accent2 4 4 2 2 5" xfId="15771"/>
    <cellStyle name="20% - Accent2 4 4 2 2 6" xfId="20006"/>
    <cellStyle name="20% - Accent2 4 4 2 2 7" xfId="24244"/>
    <cellStyle name="20% - Accent2 4 4 2 2 8" xfId="28322"/>
    <cellStyle name="20% - Accent2 4 4 2 3" xfId="1382"/>
    <cellStyle name="20% - Accent2 4 4 2 3 2" xfId="6359"/>
    <cellStyle name="20% - Accent2 4 4 2 3 3" xfId="10648"/>
    <cellStyle name="20% - Accent2 4 4 2 3 4" xfId="14924"/>
    <cellStyle name="20% - Accent2 4 4 2 3 5" xfId="19166"/>
    <cellStyle name="20% - Accent2 4 4 2 3 6" xfId="23413"/>
    <cellStyle name="20% - Accent2 4 4 2 3 7" xfId="27515"/>
    <cellStyle name="20% - Accent2 4 4 2 4" xfId="3601"/>
    <cellStyle name="20% - Accent2 4 4 2 4 2" xfId="8575"/>
    <cellStyle name="20% - Accent2 4 4 2 4 3" xfId="12852"/>
    <cellStyle name="20% - Accent2 4 4 2 4 4" xfId="17111"/>
    <cellStyle name="20% - Accent2 4 4 2 4 5" xfId="21330"/>
    <cellStyle name="20% - Accent2 4 4 2 4 6" xfId="25525"/>
    <cellStyle name="20% - Accent2 4 4 2 4 7" xfId="29421"/>
    <cellStyle name="20% - Accent2 4 4 2 5" xfId="4949"/>
    <cellStyle name="20% - Accent2 4 4 2 5 2" xfId="9921"/>
    <cellStyle name="20% - Accent2 4 4 2 5 3" xfId="14199"/>
    <cellStyle name="20% - Accent2 4 4 2 5 4" xfId="18456"/>
    <cellStyle name="20% - Accent2 4 4 2 5 5" xfId="22673"/>
    <cellStyle name="20% - Accent2 4 4 2 5 6" xfId="26859"/>
    <cellStyle name="20% - Accent2 4 4 2 5 7" xfId="30738"/>
    <cellStyle name="20% - Accent2 4 4 2 6" xfId="5867"/>
    <cellStyle name="20% - Accent2 4 4 2 7" xfId="10159"/>
    <cellStyle name="20% - Accent2 4 4 2 8" xfId="14437"/>
    <cellStyle name="20% - Accent2 4 4 2 9" xfId="18694"/>
    <cellStyle name="20% - Accent2 4 4 3" xfId="2163"/>
    <cellStyle name="20% - Accent2 4 4 3 2" xfId="3929"/>
    <cellStyle name="20% - Accent2 4 4 3 2 2" xfId="8903"/>
    <cellStyle name="20% - Accent2 4 4 3 2 3" xfId="13180"/>
    <cellStyle name="20% - Accent2 4 4 3 2 4" xfId="17439"/>
    <cellStyle name="20% - Accent2 4 4 3 2 5" xfId="21658"/>
    <cellStyle name="20% - Accent2 4 4 3 2 6" xfId="25853"/>
    <cellStyle name="20% - Accent2 4 4 3 2 7" xfId="29749"/>
    <cellStyle name="20% - Accent2 4 4 3 3" xfId="7139"/>
    <cellStyle name="20% - Accent2 4 4 3 4" xfId="11424"/>
    <cellStyle name="20% - Accent2 4 4 3 5" xfId="15696"/>
    <cellStyle name="20% - Accent2 4 4 3 6" xfId="19931"/>
    <cellStyle name="20% - Accent2 4 4 3 7" xfId="24169"/>
    <cellStyle name="20% - Accent2 4 4 3 8" xfId="28247"/>
    <cellStyle name="20% - Accent2 4 4 4" xfId="1306"/>
    <cellStyle name="20% - Accent2 4 4 4 2" xfId="6283"/>
    <cellStyle name="20% - Accent2 4 4 4 3" xfId="10572"/>
    <cellStyle name="20% - Accent2 4 4 4 4" xfId="14848"/>
    <cellStyle name="20% - Accent2 4 4 4 5" xfId="19090"/>
    <cellStyle name="20% - Accent2 4 4 4 6" xfId="23337"/>
    <cellStyle name="20% - Accent2 4 4 4 7" xfId="27440"/>
    <cellStyle name="20% - Accent2 4 4 5" xfId="3271"/>
    <cellStyle name="20% - Accent2 4 4 5 2" xfId="8245"/>
    <cellStyle name="20% - Accent2 4 4 5 3" xfId="12522"/>
    <cellStyle name="20% - Accent2 4 4 5 4" xfId="16782"/>
    <cellStyle name="20% - Accent2 4 4 5 5" xfId="21000"/>
    <cellStyle name="20% - Accent2 4 4 5 6" xfId="25196"/>
    <cellStyle name="20% - Accent2 4 4 5 7" xfId="29092"/>
    <cellStyle name="20% - Accent2 4 4 6" xfId="4620"/>
    <cellStyle name="20% - Accent2 4 4 6 2" xfId="9592"/>
    <cellStyle name="20% - Accent2 4 4 6 3" xfId="13870"/>
    <cellStyle name="20% - Accent2 4 4 6 4" xfId="18127"/>
    <cellStyle name="20% - Accent2 4 4 6 5" xfId="22344"/>
    <cellStyle name="20% - Accent2 4 4 6 6" xfId="26530"/>
    <cellStyle name="20% - Accent2 4 4 6 7" xfId="30409"/>
    <cellStyle name="20% - Accent2 4 4 7" xfId="5494"/>
    <cellStyle name="20% - Accent2 4 4 8" xfId="5547"/>
    <cellStyle name="20% - Accent2 4 4 9" xfId="6635"/>
    <cellStyle name="20% - Accent2 4 5" xfId="616"/>
    <cellStyle name="20% - Accent2 4 5 10" xfId="14650"/>
    <cellStyle name="20% - Accent2 4 5 11" xfId="16211"/>
    <cellStyle name="20% - Accent2 4 5 12" xfId="23145"/>
    <cellStyle name="20% - Accent2 4 5 2" xfId="1384"/>
    <cellStyle name="20% - Accent2 4 5 2 2" xfId="2240"/>
    <cellStyle name="20% - Accent2 4 5 2 2 2" xfId="7216"/>
    <cellStyle name="20% - Accent2 4 5 2 2 3" xfId="11501"/>
    <cellStyle name="20% - Accent2 4 5 2 2 4" xfId="15773"/>
    <cellStyle name="20% - Accent2 4 5 2 2 5" xfId="20008"/>
    <cellStyle name="20% - Accent2 4 5 2 2 6" xfId="24246"/>
    <cellStyle name="20% - Accent2 4 5 2 2 7" xfId="28324"/>
    <cellStyle name="20% - Accent2 4 5 2 3" xfId="3985"/>
    <cellStyle name="20% - Accent2 4 5 2 3 2" xfId="8959"/>
    <cellStyle name="20% - Accent2 4 5 2 3 3" xfId="13236"/>
    <cellStyle name="20% - Accent2 4 5 2 3 4" xfId="17495"/>
    <cellStyle name="20% - Accent2 4 5 2 3 5" xfId="21714"/>
    <cellStyle name="20% - Accent2 4 5 2 3 6" xfId="25909"/>
    <cellStyle name="20% - Accent2 4 5 2 3 7" xfId="29805"/>
    <cellStyle name="20% - Accent2 4 5 2 4" xfId="6361"/>
    <cellStyle name="20% - Accent2 4 5 2 5" xfId="10650"/>
    <cellStyle name="20% - Accent2 4 5 2 6" xfId="14926"/>
    <cellStyle name="20% - Accent2 4 5 2 7" xfId="19168"/>
    <cellStyle name="20% - Accent2 4 5 2 8" xfId="23415"/>
    <cellStyle name="20% - Accent2 4 5 2 9" xfId="27517"/>
    <cellStyle name="20% - Accent2 4 5 3" xfId="2239"/>
    <cellStyle name="20% - Accent2 4 5 3 2" xfId="7215"/>
    <cellStyle name="20% - Accent2 4 5 3 3" xfId="11500"/>
    <cellStyle name="20% - Accent2 4 5 3 4" xfId="15772"/>
    <cellStyle name="20% - Accent2 4 5 3 5" xfId="20007"/>
    <cellStyle name="20% - Accent2 4 5 3 6" xfId="24245"/>
    <cellStyle name="20% - Accent2 4 5 3 7" xfId="28323"/>
    <cellStyle name="20% - Accent2 4 5 4" xfId="1383"/>
    <cellStyle name="20% - Accent2 4 5 4 2" xfId="6360"/>
    <cellStyle name="20% - Accent2 4 5 4 3" xfId="10649"/>
    <cellStyle name="20% - Accent2 4 5 4 4" xfId="14925"/>
    <cellStyle name="20% - Accent2 4 5 4 5" xfId="19167"/>
    <cellStyle name="20% - Accent2 4 5 4 6" xfId="23414"/>
    <cellStyle name="20% - Accent2 4 5 4 7" xfId="27516"/>
    <cellStyle name="20% - Accent2 4 5 5" xfId="3328"/>
    <cellStyle name="20% - Accent2 4 5 5 2" xfId="8302"/>
    <cellStyle name="20% - Accent2 4 5 5 3" xfId="12579"/>
    <cellStyle name="20% - Accent2 4 5 5 4" xfId="16838"/>
    <cellStyle name="20% - Accent2 4 5 5 5" xfId="21057"/>
    <cellStyle name="20% - Accent2 4 5 5 6" xfId="25252"/>
    <cellStyle name="20% - Accent2 4 5 5 7" xfId="29148"/>
    <cellStyle name="20% - Accent2 4 5 6" xfId="4676"/>
    <cellStyle name="20% - Accent2 4 5 6 2" xfId="9648"/>
    <cellStyle name="20% - Accent2 4 5 6 3" xfId="13926"/>
    <cellStyle name="20% - Accent2 4 5 6 4" xfId="18183"/>
    <cellStyle name="20% - Accent2 4 5 6 5" xfId="22400"/>
    <cellStyle name="20% - Accent2 4 5 6 6" xfId="26586"/>
    <cellStyle name="20% - Accent2 4 5 6 7" xfId="30465"/>
    <cellStyle name="20% - Accent2 4 5 7" xfId="5594"/>
    <cellStyle name="20% - Accent2 4 5 8" xfId="6083"/>
    <cellStyle name="20% - Accent2 4 5 9" xfId="10372"/>
    <cellStyle name="20% - Accent2 4 6" xfId="1385"/>
    <cellStyle name="20% - Accent2 4 6 2" xfId="2241"/>
    <cellStyle name="20% - Accent2 4 6 2 2" xfId="7217"/>
    <cellStyle name="20% - Accent2 4 6 2 3" xfId="11502"/>
    <cellStyle name="20% - Accent2 4 6 2 4" xfId="15774"/>
    <cellStyle name="20% - Accent2 4 6 2 5" xfId="20009"/>
    <cellStyle name="20% - Accent2 4 6 2 6" xfId="24247"/>
    <cellStyle name="20% - Accent2 4 6 2 7" xfId="28325"/>
    <cellStyle name="20% - Accent2 4 6 3" xfId="3656"/>
    <cellStyle name="20% - Accent2 4 6 3 2" xfId="8630"/>
    <cellStyle name="20% - Accent2 4 6 3 3" xfId="12907"/>
    <cellStyle name="20% - Accent2 4 6 3 4" xfId="17166"/>
    <cellStyle name="20% - Accent2 4 6 3 5" xfId="21385"/>
    <cellStyle name="20% - Accent2 4 6 3 6" xfId="25580"/>
    <cellStyle name="20% - Accent2 4 6 3 7" xfId="29476"/>
    <cellStyle name="20% - Accent2 4 6 4" xfId="6362"/>
    <cellStyle name="20% - Accent2 4 6 5" xfId="10651"/>
    <cellStyle name="20% - Accent2 4 6 6" xfId="14927"/>
    <cellStyle name="20% - Accent2 4 6 7" xfId="19169"/>
    <cellStyle name="20% - Accent2 4 6 8" xfId="23416"/>
    <cellStyle name="20% - Accent2 4 6 9" xfId="27518"/>
    <cellStyle name="20% - Accent2 4 7" xfId="1868"/>
    <cellStyle name="20% - Accent2 4 7 2" xfId="6844"/>
    <cellStyle name="20% - Accent2 4 7 3" xfId="11130"/>
    <cellStyle name="20% - Accent2 4 7 4" xfId="15404"/>
    <cellStyle name="20% - Accent2 4 7 5" xfId="19640"/>
    <cellStyle name="20% - Accent2 4 7 6" xfId="23880"/>
    <cellStyle name="20% - Accent2 4 7 7" xfId="27961"/>
    <cellStyle name="20% - Accent2 4 8" xfId="955"/>
    <cellStyle name="20% - Accent2 4 8 2" xfId="5933"/>
    <cellStyle name="20% - Accent2 4 8 3" xfId="10223"/>
    <cellStyle name="20% - Accent2 4 8 4" xfId="14502"/>
    <cellStyle name="20% - Accent2 4 8 5" xfId="18757"/>
    <cellStyle name="20% - Accent2 4 8 6" xfId="23007"/>
    <cellStyle name="20% - Accent2 4 8 7" xfId="27152"/>
    <cellStyle name="20% - Accent2 4 9" xfId="2993"/>
    <cellStyle name="20% - Accent2 4 9 2" xfId="7967"/>
    <cellStyle name="20% - Accent2 4 9 3" xfId="12244"/>
    <cellStyle name="20% - Accent2 4 9 4" xfId="16504"/>
    <cellStyle name="20% - Accent2 4 9 5" xfId="20723"/>
    <cellStyle name="20% - Accent2 4 9 6" xfId="24921"/>
    <cellStyle name="20% - Accent2 4 9 7" xfId="28818"/>
    <cellStyle name="20% - Accent2 5" xfId="291"/>
    <cellStyle name="20% - Accent2 5 2" xfId="432"/>
    <cellStyle name="20% - Accent2 5 2 10" xfId="12004"/>
    <cellStyle name="20% - Accent2 5 2 11" xfId="24794"/>
    <cellStyle name="20% - Accent2 5 2 2" xfId="806"/>
    <cellStyle name="20% - Accent2 5 2 2 10" xfId="18611"/>
    <cellStyle name="20% - Accent2 5 2 2 11" xfId="22862"/>
    <cellStyle name="20% - Accent2 5 2 2 12" xfId="27014"/>
    <cellStyle name="20% - Accent2 5 2 2 2" xfId="1386"/>
    <cellStyle name="20% - Accent2 5 2 2 2 2" xfId="2242"/>
    <cellStyle name="20% - Accent2 5 2 2 2 2 2" xfId="7218"/>
    <cellStyle name="20% - Accent2 5 2 2 2 2 3" xfId="11503"/>
    <cellStyle name="20% - Accent2 5 2 2 2 2 4" xfId="15775"/>
    <cellStyle name="20% - Accent2 5 2 2 2 2 5" xfId="20010"/>
    <cellStyle name="20% - Accent2 5 2 2 2 2 6" xfId="24248"/>
    <cellStyle name="20% - Accent2 5 2 2 2 2 7" xfId="28326"/>
    <cellStyle name="20% - Accent2 5 2 2 2 3" xfId="4175"/>
    <cellStyle name="20% - Accent2 5 2 2 2 3 2" xfId="9149"/>
    <cellStyle name="20% - Accent2 5 2 2 2 3 3" xfId="13426"/>
    <cellStyle name="20% - Accent2 5 2 2 2 3 4" xfId="17685"/>
    <cellStyle name="20% - Accent2 5 2 2 2 3 5" xfId="21904"/>
    <cellStyle name="20% - Accent2 5 2 2 2 3 6" xfId="26099"/>
    <cellStyle name="20% - Accent2 5 2 2 2 3 7" xfId="29995"/>
    <cellStyle name="20% - Accent2 5 2 2 2 4" xfId="6363"/>
    <cellStyle name="20% - Accent2 5 2 2 2 5" xfId="10652"/>
    <cellStyle name="20% - Accent2 5 2 2 2 6" xfId="14928"/>
    <cellStyle name="20% - Accent2 5 2 2 2 7" xfId="19170"/>
    <cellStyle name="20% - Accent2 5 2 2 2 8" xfId="23417"/>
    <cellStyle name="20% - Accent2 5 2 2 2 9" xfId="27519"/>
    <cellStyle name="20% - Accent2 5 2 2 3" xfId="2065"/>
    <cellStyle name="20% - Accent2 5 2 2 3 2" xfId="7041"/>
    <cellStyle name="20% - Accent2 5 2 2 3 3" xfId="11326"/>
    <cellStyle name="20% - Accent2 5 2 2 3 4" xfId="15598"/>
    <cellStyle name="20% - Accent2 5 2 2 3 5" xfId="19833"/>
    <cellStyle name="20% - Accent2 5 2 2 3 6" xfId="24071"/>
    <cellStyle name="20% - Accent2 5 2 2 3 7" xfId="28149"/>
    <cellStyle name="20% - Accent2 5 2 2 4" xfId="1204"/>
    <cellStyle name="20% - Accent2 5 2 2 4 2" xfId="6181"/>
    <cellStyle name="20% - Accent2 5 2 2 4 3" xfId="10470"/>
    <cellStyle name="20% - Accent2 5 2 2 4 4" xfId="14748"/>
    <cellStyle name="20% - Accent2 5 2 2 4 5" xfId="18991"/>
    <cellStyle name="20% - Accent2 5 2 2 4 6" xfId="23237"/>
    <cellStyle name="20% - Accent2 5 2 2 4 7" xfId="27342"/>
    <cellStyle name="20% - Accent2 5 2 2 5" xfId="3518"/>
    <cellStyle name="20% - Accent2 5 2 2 5 2" xfId="8492"/>
    <cellStyle name="20% - Accent2 5 2 2 5 3" xfId="12769"/>
    <cellStyle name="20% - Accent2 5 2 2 5 4" xfId="17028"/>
    <cellStyle name="20% - Accent2 5 2 2 5 5" xfId="21247"/>
    <cellStyle name="20% - Accent2 5 2 2 5 6" xfId="25442"/>
    <cellStyle name="20% - Accent2 5 2 2 5 7" xfId="29338"/>
    <cellStyle name="20% - Accent2 5 2 2 6" xfId="4866"/>
    <cellStyle name="20% - Accent2 5 2 2 6 2" xfId="9838"/>
    <cellStyle name="20% - Accent2 5 2 2 6 3" xfId="14116"/>
    <cellStyle name="20% - Accent2 5 2 2 6 4" xfId="18373"/>
    <cellStyle name="20% - Accent2 5 2 2 6 5" xfId="22590"/>
    <cellStyle name="20% - Accent2 5 2 2 6 6" xfId="26776"/>
    <cellStyle name="20% - Accent2 5 2 2 6 7" xfId="30655"/>
    <cellStyle name="20% - Accent2 5 2 2 7" xfId="5784"/>
    <cellStyle name="20% - Accent2 5 2 2 8" xfId="10076"/>
    <cellStyle name="20% - Accent2 5 2 2 9" xfId="14354"/>
    <cellStyle name="20% - Accent2 5 2 3" xfId="1111"/>
    <cellStyle name="20% - Accent2 5 2 3 2" xfId="3846"/>
    <cellStyle name="20% - Accent2 5 2 3 2 2" xfId="8820"/>
    <cellStyle name="20% - Accent2 5 2 3 2 3" xfId="13097"/>
    <cellStyle name="20% - Accent2 5 2 3 2 4" xfId="17356"/>
    <cellStyle name="20% - Accent2 5 2 3 2 5" xfId="21575"/>
    <cellStyle name="20% - Accent2 5 2 3 2 6" xfId="25770"/>
    <cellStyle name="20% - Accent2 5 2 3 2 7" xfId="29666"/>
    <cellStyle name="20% - Accent2 5 2 4" xfId="3188"/>
    <cellStyle name="20% - Accent2 5 2 4 2" xfId="8162"/>
    <cellStyle name="20% - Accent2 5 2 4 3" xfId="12439"/>
    <cellStyle name="20% - Accent2 5 2 4 4" xfId="16699"/>
    <cellStyle name="20% - Accent2 5 2 4 5" xfId="20917"/>
    <cellStyle name="20% - Accent2 5 2 4 6" xfId="25113"/>
    <cellStyle name="20% - Accent2 5 2 4 7" xfId="29009"/>
    <cellStyle name="20% - Accent2 5 2 5" xfId="4537"/>
    <cellStyle name="20% - Accent2 5 2 5 2" xfId="9509"/>
    <cellStyle name="20% - Accent2 5 2 5 3" xfId="13787"/>
    <cellStyle name="20% - Accent2 5 2 5 4" xfId="18044"/>
    <cellStyle name="20% - Accent2 5 2 5 5" xfId="22261"/>
    <cellStyle name="20% - Accent2 5 2 5 6" xfId="26447"/>
    <cellStyle name="20% - Accent2 5 2 5 7" xfId="30326"/>
    <cellStyle name="20% - Accent2 5 2 6" xfId="5411"/>
    <cellStyle name="20% - Accent2 5 2 7" xfId="7804"/>
    <cellStyle name="20% - Accent2 5 2 8" xfId="12084"/>
    <cellStyle name="20% - Accent2 5 2 9" xfId="16352"/>
    <cellStyle name="20% - Accent2 5 3" xfId="338"/>
    <cellStyle name="20% - Accent2 5 3 10" xfId="20448"/>
    <cellStyle name="20% - Accent2 5 3 11" xfId="24820"/>
    <cellStyle name="20% - Accent2 5 3 2" xfId="718"/>
    <cellStyle name="20% - Accent2 5 3 2 10" xfId="26926"/>
    <cellStyle name="20% - Accent2 5 3 2 2" xfId="2243"/>
    <cellStyle name="20% - Accent2 5 3 2 2 2" xfId="4087"/>
    <cellStyle name="20% - Accent2 5 3 2 2 2 2" xfId="9061"/>
    <cellStyle name="20% - Accent2 5 3 2 2 2 3" xfId="13338"/>
    <cellStyle name="20% - Accent2 5 3 2 2 2 4" xfId="17597"/>
    <cellStyle name="20% - Accent2 5 3 2 2 2 5" xfId="21816"/>
    <cellStyle name="20% - Accent2 5 3 2 2 2 6" xfId="26011"/>
    <cellStyle name="20% - Accent2 5 3 2 2 2 7" xfId="29907"/>
    <cellStyle name="20% - Accent2 5 3 2 2 3" xfId="7219"/>
    <cellStyle name="20% - Accent2 5 3 2 2 4" xfId="11504"/>
    <cellStyle name="20% - Accent2 5 3 2 2 5" xfId="15776"/>
    <cellStyle name="20% - Accent2 5 3 2 2 6" xfId="20011"/>
    <cellStyle name="20% - Accent2 5 3 2 2 7" xfId="24249"/>
    <cellStyle name="20% - Accent2 5 3 2 2 8" xfId="28327"/>
    <cellStyle name="20% - Accent2 5 3 2 3" xfId="3430"/>
    <cellStyle name="20% - Accent2 5 3 2 3 2" xfId="8404"/>
    <cellStyle name="20% - Accent2 5 3 2 3 3" xfId="12681"/>
    <cellStyle name="20% - Accent2 5 3 2 3 4" xfId="16940"/>
    <cellStyle name="20% - Accent2 5 3 2 3 5" xfId="21159"/>
    <cellStyle name="20% - Accent2 5 3 2 3 6" xfId="25354"/>
    <cellStyle name="20% - Accent2 5 3 2 3 7" xfId="29250"/>
    <cellStyle name="20% - Accent2 5 3 2 4" xfId="4778"/>
    <cellStyle name="20% - Accent2 5 3 2 4 2" xfId="9750"/>
    <cellStyle name="20% - Accent2 5 3 2 4 3" xfId="14028"/>
    <cellStyle name="20% - Accent2 5 3 2 4 4" xfId="18285"/>
    <cellStyle name="20% - Accent2 5 3 2 4 5" xfId="22502"/>
    <cellStyle name="20% - Accent2 5 3 2 4 6" xfId="26688"/>
    <cellStyle name="20% - Accent2 5 3 2 4 7" xfId="30567"/>
    <cellStyle name="20% - Accent2 5 3 2 5" xfId="5696"/>
    <cellStyle name="20% - Accent2 5 3 2 6" xfId="9988"/>
    <cellStyle name="20% - Accent2 5 3 2 7" xfId="14266"/>
    <cellStyle name="20% - Accent2 5 3 2 8" xfId="18523"/>
    <cellStyle name="20% - Accent2 5 3 2 9" xfId="22774"/>
    <cellStyle name="20% - Accent2 5 3 3" xfId="1387"/>
    <cellStyle name="20% - Accent2 5 3 3 2" xfId="3758"/>
    <cellStyle name="20% - Accent2 5 3 3 2 2" xfId="8732"/>
    <cellStyle name="20% - Accent2 5 3 3 2 3" xfId="13009"/>
    <cellStyle name="20% - Accent2 5 3 3 2 4" xfId="17268"/>
    <cellStyle name="20% - Accent2 5 3 3 2 5" xfId="21487"/>
    <cellStyle name="20% - Accent2 5 3 3 2 6" xfId="25682"/>
    <cellStyle name="20% - Accent2 5 3 3 2 7" xfId="29578"/>
    <cellStyle name="20% - Accent2 5 3 3 3" xfId="6364"/>
    <cellStyle name="20% - Accent2 5 3 3 4" xfId="10653"/>
    <cellStyle name="20% - Accent2 5 3 3 5" xfId="14929"/>
    <cellStyle name="20% - Accent2 5 3 3 6" xfId="19171"/>
    <cellStyle name="20% - Accent2 5 3 3 7" xfId="23418"/>
    <cellStyle name="20% - Accent2 5 3 3 8" xfId="27520"/>
    <cellStyle name="20% - Accent2 5 3 4" xfId="3100"/>
    <cellStyle name="20% - Accent2 5 3 4 2" xfId="8074"/>
    <cellStyle name="20% - Accent2 5 3 4 3" xfId="12351"/>
    <cellStyle name="20% - Accent2 5 3 4 4" xfId="16611"/>
    <cellStyle name="20% - Accent2 5 3 4 5" xfId="20829"/>
    <cellStyle name="20% - Accent2 5 3 4 6" xfId="25025"/>
    <cellStyle name="20% - Accent2 5 3 4 7" xfId="28921"/>
    <cellStyle name="20% - Accent2 5 3 5" xfId="4449"/>
    <cellStyle name="20% - Accent2 5 3 5 2" xfId="9421"/>
    <cellStyle name="20% - Accent2 5 3 5 3" xfId="13699"/>
    <cellStyle name="20% - Accent2 5 3 5 4" xfId="17956"/>
    <cellStyle name="20% - Accent2 5 3 5 5" xfId="22173"/>
    <cellStyle name="20% - Accent2 5 3 5 6" xfId="26359"/>
    <cellStyle name="20% - Accent2 5 3 5 7" xfId="30238"/>
    <cellStyle name="20% - Accent2 5 3 6" xfId="5317"/>
    <cellStyle name="20% - Accent2 5 3 7" xfId="7843"/>
    <cellStyle name="20% - Accent2 5 3 8" xfId="12123"/>
    <cellStyle name="20% - Accent2 5 3 9" xfId="16388"/>
    <cellStyle name="20% - Accent2 5 4" xfId="1904"/>
    <cellStyle name="20% - Accent2 5 4 2" xfId="6880"/>
    <cellStyle name="20% - Accent2 5 4 3" xfId="11166"/>
    <cellStyle name="20% - Accent2 5 4 4" xfId="15438"/>
    <cellStyle name="20% - Accent2 5 4 5" xfId="19676"/>
    <cellStyle name="20% - Accent2 5 4 6" xfId="23914"/>
    <cellStyle name="20% - Accent2 5 4 7" xfId="27995"/>
    <cellStyle name="20% - Accent2 5 5" xfId="1009"/>
    <cellStyle name="20% - Accent2 5 5 2" xfId="5987"/>
    <cellStyle name="20% - Accent2 5 5 3" xfId="10277"/>
    <cellStyle name="20% - Accent2 5 5 4" xfId="14555"/>
    <cellStyle name="20% - Accent2 5 5 5" xfId="18807"/>
    <cellStyle name="20% - Accent2 5 5 6" xfId="23056"/>
    <cellStyle name="20% - Accent2 5 5 7" xfId="27187"/>
    <cellStyle name="20% - Accent2 6" xfId="364"/>
    <cellStyle name="20% - Accent2 6 10" xfId="20580"/>
    <cellStyle name="20% - Accent2 6 11" xfId="24878"/>
    <cellStyle name="20% - Accent2 6 2" xfId="738"/>
    <cellStyle name="20% - Accent2 6 2 10" xfId="18543"/>
    <cellStyle name="20% - Accent2 6 2 11" xfId="22794"/>
    <cellStyle name="20% - Accent2 6 2 12" xfId="26946"/>
    <cellStyle name="20% - Accent2 6 2 2" xfId="1388"/>
    <cellStyle name="20% - Accent2 6 2 2 2" xfId="2244"/>
    <cellStyle name="20% - Accent2 6 2 2 2 2" xfId="7220"/>
    <cellStyle name="20% - Accent2 6 2 2 2 3" xfId="11505"/>
    <cellStyle name="20% - Accent2 6 2 2 2 4" xfId="15777"/>
    <cellStyle name="20% - Accent2 6 2 2 2 5" xfId="20012"/>
    <cellStyle name="20% - Accent2 6 2 2 2 6" xfId="24250"/>
    <cellStyle name="20% - Accent2 6 2 2 2 7" xfId="28328"/>
    <cellStyle name="20% - Accent2 6 2 2 3" xfId="4107"/>
    <cellStyle name="20% - Accent2 6 2 2 3 2" xfId="9081"/>
    <cellStyle name="20% - Accent2 6 2 2 3 3" xfId="13358"/>
    <cellStyle name="20% - Accent2 6 2 2 3 4" xfId="17617"/>
    <cellStyle name="20% - Accent2 6 2 2 3 5" xfId="21836"/>
    <cellStyle name="20% - Accent2 6 2 2 3 6" xfId="26031"/>
    <cellStyle name="20% - Accent2 6 2 2 3 7" xfId="29927"/>
    <cellStyle name="20% - Accent2 6 2 2 4" xfId="6365"/>
    <cellStyle name="20% - Accent2 6 2 2 5" xfId="10654"/>
    <cellStyle name="20% - Accent2 6 2 2 6" xfId="14930"/>
    <cellStyle name="20% - Accent2 6 2 2 7" xfId="19172"/>
    <cellStyle name="20% - Accent2 6 2 2 8" xfId="23419"/>
    <cellStyle name="20% - Accent2 6 2 2 9" xfId="27521"/>
    <cellStyle name="20% - Accent2 6 2 3" xfId="1997"/>
    <cellStyle name="20% - Accent2 6 2 3 2" xfId="6973"/>
    <cellStyle name="20% - Accent2 6 2 3 3" xfId="11258"/>
    <cellStyle name="20% - Accent2 6 2 3 4" xfId="15530"/>
    <cellStyle name="20% - Accent2 6 2 3 5" xfId="19765"/>
    <cellStyle name="20% - Accent2 6 2 3 6" xfId="24003"/>
    <cellStyle name="20% - Accent2 6 2 3 7" xfId="28081"/>
    <cellStyle name="20% - Accent2 6 2 4" xfId="1136"/>
    <cellStyle name="20% - Accent2 6 2 4 2" xfId="6113"/>
    <cellStyle name="20% - Accent2 6 2 4 3" xfId="10402"/>
    <cellStyle name="20% - Accent2 6 2 4 4" xfId="14680"/>
    <cellStyle name="20% - Accent2 6 2 4 5" xfId="18923"/>
    <cellStyle name="20% - Accent2 6 2 4 6" xfId="23169"/>
    <cellStyle name="20% - Accent2 6 2 4 7" xfId="27274"/>
    <cellStyle name="20% - Accent2 6 2 5" xfId="3450"/>
    <cellStyle name="20% - Accent2 6 2 5 2" xfId="8424"/>
    <cellStyle name="20% - Accent2 6 2 5 3" xfId="12701"/>
    <cellStyle name="20% - Accent2 6 2 5 4" xfId="16960"/>
    <cellStyle name="20% - Accent2 6 2 5 5" xfId="21179"/>
    <cellStyle name="20% - Accent2 6 2 5 6" xfId="25374"/>
    <cellStyle name="20% - Accent2 6 2 5 7" xfId="29270"/>
    <cellStyle name="20% - Accent2 6 2 6" xfId="4798"/>
    <cellStyle name="20% - Accent2 6 2 6 2" xfId="9770"/>
    <cellStyle name="20% - Accent2 6 2 6 3" xfId="14048"/>
    <cellStyle name="20% - Accent2 6 2 6 4" xfId="18305"/>
    <cellStyle name="20% - Accent2 6 2 6 5" xfId="22522"/>
    <cellStyle name="20% - Accent2 6 2 6 6" xfId="26708"/>
    <cellStyle name="20% - Accent2 6 2 6 7" xfId="30587"/>
    <cellStyle name="20% - Accent2 6 2 7" xfId="5716"/>
    <cellStyle name="20% - Accent2 6 2 8" xfId="10008"/>
    <cellStyle name="20% - Accent2 6 2 9" xfId="14286"/>
    <cellStyle name="20% - Accent2 6 3" xfId="1094"/>
    <cellStyle name="20% - Accent2 6 3 2" xfId="3778"/>
    <cellStyle name="20% - Accent2 6 3 2 2" xfId="8752"/>
    <cellStyle name="20% - Accent2 6 3 2 3" xfId="13029"/>
    <cellStyle name="20% - Accent2 6 3 2 4" xfId="17288"/>
    <cellStyle name="20% - Accent2 6 3 2 5" xfId="21507"/>
    <cellStyle name="20% - Accent2 6 3 2 6" xfId="25702"/>
    <cellStyle name="20% - Accent2 6 3 2 7" xfId="29598"/>
    <cellStyle name="20% - Accent2 6 4" xfId="3120"/>
    <cellStyle name="20% - Accent2 6 4 2" xfId="8094"/>
    <cellStyle name="20% - Accent2 6 4 3" xfId="12371"/>
    <cellStyle name="20% - Accent2 6 4 4" xfId="16631"/>
    <cellStyle name="20% - Accent2 6 4 5" xfId="20849"/>
    <cellStyle name="20% - Accent2 6 4 6" xfId="25045"/>
    <cellStyle name="20% - Accent2 6 4 7" xfId="28941"/>
    <cellStyle name="20% - Accent2 6 5" xfId="4469"/>
    <cellStyle name="20% - Accent2 6 5 2" xfId="9441"/>
    <cellStyle name="20% - Accent2 6 5 3" xfId="13719"/>
    <cellStyle name="20% - Accent2 6 5 4" xfId="17976"/>
    <cellStyle name="20% - Accent2 6 5 5" xfId="22193"/>
    <cellStyle name="20% - Accent2 6 5 6" xfId="26379"/>
    <cellStyle name="20% - Accent2 6 5 7" xfId="30258"/>
    <cellStyle name="20% - Accent2 6 6" xfId="5343"/>
    <cellStyle name="20% - Accent2 6 7" xfId="7924"/>
    <cellStyle name="20% - Accent2 6 8" xfId="12201"/>
    <cellStyle name="20% - Accent2 6 9" xfId="16461"/>
    <cellStyle name="20% - Accent2 7" xfId="550"/>
    <cellStyle name="20% - Accent2 7 2" xfId="1389"/>
    <cellStyle name="20% - Accent2 7 2 2" xfId="2245"/>
    <cellStyle name="20% - Accent2 7 2 2 2" xfId="7221"/>
    <cellStyle name="20% - Accent2 7 2 2 3" xfId="11506"/>
    <cellStyle name="20% - Accent2 7 2 2 4" xfId="15778"/>
    <cellStyle name="20% - Accent2 7 2 2 5" xfId="20013"/>
    <cellStyle name="20% - Accent2 7 2 2 6" xfId="24251"/>
    <cellStyle name="20% - Accent2 7 2 2 7" xfId="28329"/>
    <cellStyle name="20% - Accent2 7 2 3" xfId="6366"/>
    <cellStyle name="20% - Accent2 7 2 4" xfId="10655"/>
    <cellStyle name="20% - Accent2 7 2 5" xfId="14931"/>
    <cellStyle name="20% - Accent2 7 2 6" xfId="19173"/>
    <cellStyle name="20% - Accent2 7 2 7" xfId="23420"/>
    <cellStyle name="20% - Accent2 7 2 8" xfId="27522"/>
    <cellStyle name="20% - Accent2 7 3" xfId="2130"/>
    <cellStyle name="20% - Accent2 7 3 2" xfId="7106"/>
    <cellStyle name="20% - Accent2 7 3 3" xfId="11391"/>
    <cellStyle name="20% - Accent2 7 3 4" xfId="15663"/>
    <cellStyle name="20% - Accent2 7 3 5" xfId="19898"/>
    <cellStyle name="20% - Accent2 7 3 6" xfId="24136"/>
    <cellStyle name="20% - Accent2 7 3 7" xfId="28214"/>
    <cellStyle name="20% - Accent2 7 4" xfId="1271"/>
    <cellStyle name="20% - Accent2 7 4 2" xfId="6248"/>
    <cellStyle name="20% - Accent2 7 4 3" xfId="10537"/>
    <cellStyle name="20% - Accent2 7 4 4" xfId="14813"/>
    <cellStyle name="20% - Accent2 7 4 5" xfId="19056"/>
    <cellStyle name="20% - Accent2 7 4 6" xfId="23302"/>
    <cellStyle name="20% - Accent2 7 4 7" xfId="27407"/>
    <cellStyle name="20% - Accent2 8" xfId="1390"/>
    <cellStyle name="20% - Accent3" xfId="3" builtinId="38" customBuiltin="1"/>
    <cellStyle name="20% - Accent3 2" xfId="82"/>
    <cellStyle name="20% - Accent3 2 10" xfId="2976"/>
    <cellStyle name="20% - Accent3 2 10 2" xfId="7950"/>
    <cellStyle name="20% - Accent3 2 10 3" xfId="12227"/>
    <cellStyle name="20% - Accent3 2 10 4" xfId="16487"/>
    <cellStyle name="20% - Accent3 2 10 5" xfId="20706"/>
    <cellStyle name="20% - Accent3 2 10 6" xfId="24904"/>
    <cellStyle name="20% - Accent3 2 10 7" xfId="28801"/>
    <cellStyle name="20% - Accent3 2 11" xfId="4332"/>
    <cellStyle name="20% - Accent3 2 11 2" xfId="9304"/>
    <cellStyle name="20% - Accent3 2 11 3" xfId="13582"/>
    <cellStyle name="20% - Accent3 2 11 4" xfId="17839"/>
    <cellStyle name="20% - Accent3 2 11 5" xfId="22056"/>
    <cellStyle name="20% - Accent3 2 11 6" xfId="26242"/>
    <cellStyle name="20% - Accent3 2 11 7" xfId="30121"/>
    <cellStyle name="20% - Accent3 2 12" xfId="5063"/>
    <cellStyle name="20% - Accent3 2 13" xfId="6099"/>
    <cellStyle name="20% - Accent3 2 14" xfId="10387"/>
    <cellStyle name="20% - Accent3 2 15" xfId="14666"/>
    <cellStyle name="20% - Accent3 2 16" xfId="16241"/>
    <cellStyle name="20% - Accent3 2 17" xfId="23155"/>
    <cellStyle name="20% - Accent3 2 2" xfId="170"/>
    <cellStyle name="20% - Accent3 2 2 10" xfId="4364"/>
    <cellStyle name="20% - Accent3 2 2 10 2" xfId="9336"/>
    <cellStyle name="20% - Accent3 2 2 10 3" xfId="13614"/>
    <cellStyle name="20% - Accent3 2 2 10 4" xfId="17871"/>
    <cellStyle name="20% - Accent3 2 2 10 5" xfId="22088"/>
    <cellStyle name="20% - Accent3 2 2 10 6" xfId="26274"/>
    <cellStyle name="20% - Accent3 2 2 10 7" xfId="30153"/>
    <cellStyle name="20% - Accent3 2 2 11" xfId="5150"/>
    <cellStyle name="20% - Accent3 2 2 12" xfId="6817"/>
    <cellStyle name="20% - Accent3 2 2 13" xfId="11104"/>
    <cellStyle name="20% - Accent3 2 2 14" xfId="15379"/>
    <cellStyle name="20% - Accent3 2 2 15" xfId="22021"/>
    <cellStyle name="20% - Accent3 2 2 16" xfId="23856"/>
    <cellStyle name="20% - Accent3 2 2 2" xfId="314"/>
    <cellStyle name="20% - Accent3 2 2 2 10" xfId="12205"/>
    <cellStyle name="20% - Accent3 2 2 2 11" xfId="16465"/>
    <cellStyle name="20% - Accent3 2 2 2 12" xfId="20502"/>
    <cellStyle name="20% - Accent3 2 2 2 13" xfId="24882"/>
    <cellStyle name="20% - Accent3 2 2 2 2" xfId="478"/>
    <cellStyle name="20% - Accent3 2 2 2 2 10" xfId="16029"/>
    <cellStyle name="20% - Accent3 2 2 2 2 11" xfId="22032"/>
    <cellStyle name="20% - Accent3 2 2 2 2 12" xfId="24502"/>
    <cellStyle name="20% - Accent3 2 2 2 2 2" xfId="852"/>
    <cellStyle name="20% - Accent3 2 2 2 2 2 10" xfId="22908"/>
    <cellStyle name="20% - Accent3 2 2 2 2 2 11" xfId="27060"/>
    <cellStyle name="20% - Accent3 2 2 2 2 2 2" xfId="2246"/>
    <cellStyle name="20% - Accent3 2 2 2 2 2 2 2" xfId="4221"/>
    <cellStyle name="20% - Accent3 2 2 2 2 2 2 2 2" xfId="9195"/>
    <cellStyle name="20% - Accent3 2 2 2 2 2 2 2 3" xfId="13472"/>
    <cellStyle name="20% - Accent3 2 2 2 2 2 2 2 4" xfId="17731"/>
    <cellStyle name="20% - Accent3 2 2 2 2 2 2 2 5" xfId="21950"/>
    <cellStyle name="20% - Accent3 2 2 2 2 2 2 2 6" xfId="26145"/>
    <cellStyle name="20% - Accent3 2 2 2 2 2 2 2 7" xfId="30041"/>
    <cellStyle name="20% - Accent3 2 2 2 2 2 2 3" xfId="7222"/>
    <cellStyle name="20% - Accent3 2 2 2 2 2 2 4" xfId="11507"/>
    <cellStyle name="20% - Accent3 2 2 2 2 2 2 5" xfId="15779"/>
    <cellStyle name="20% - Accent3 2 2 2 2 2 2 6" xfId="20014"/>
    <cellStyle name="20% - Accent3 2 2 2 2 2 2 7" xfId="24252"/>
    <cellStyle name="20% - Accent3 2 2 2 2 2 2 8" xfId="28330"/>
    <cellStyle name="20% - Accent3 2 2 2 2 2 3" xfId="1391"/>
    <cellStyle name="20% - Accent3 2 2 2 2 2 3 2" xfId="6368"/>
    <cellStyle name="20% - Accent3 2 2 2 2 2 3 3" xfId="10657"/>
    <cellStyle name="20% - Accent3 2 2 2 2 2 3 4" xfId="14933"/>
    <cellStyle name="20% - Accent3 2 2 2 2 2 3 5" xfId="19175"/>
    <cellStyle name="20% - Accent3 2 2 2 2 2 3 6" xfId="23422"/>
    <cellStyle name="20% - Accent3 2 2 2 2 2 3 7" xfId="27523"/>
    <cellStyle name="20% - Accent3 2 2 2 2 2 4" xfId="3564"/>
    <cellStyle name="20% - Accent3 2 2 2 2 2 4 2" xfId="8538"/>
    <cellStyle name="20% - Accent3 2 2 2 2 2 4 3" xfId="12815"/>
    <cellStyle name="20% - Accent3 2 2 2 2 2 4 4" xfId="17074"/>
    <cellStyle name="20% - Accent3 2 2 2 2 2 4 5" xfId="21293"/>
    <cellStyle name="20% - Accent3 2 2 2 2 2 4 6" xfId="25488"/>
    <cellStyle name="20% - Accent3 2 2 2 2 2 4 7" xfId="29384"/>
    <cellStyle name="20% - Accent3 2 2 2 2 2 5" xfId="4912"/>
    <cellStyle name="20% - Accent3 2 2 2 2 2 5 2" xfId="9884"/>
    <cellStyle name="20% - Accent3 2 2 2 2 2 5 3" xfId="14162"/>
    <cellStyle name="20% - Accent3 2 2 2 2 2 5 4" xfId="18419"/>
    <cellStyle name="20% - Accent3 2 2 2 2 2 5 5" xfId="22636"/>
    <cellStyle name="20% - Accent3 2 2 2 2 2 5 6" xfId="26822"/>
    <cellStyle name="20% - Accent3 2 2 2 2 2 5 7" xfId="30701"/>
    <cellStyle name="20% - Accent3 2 2 2 2 2 6" xfId="5830"/>
    <cellStyle name="20% - Accent3 2 2 2 2 2 7" xfId="10122"/>
    <cellStyle name="20% - Accent3 2 2 2 2 2 8" xfId="14400"/>
    <cellStyle name="20% - Accent3 2 2 2 2 2 9" xfId="18657"/>
    <cellStyle name="20% - Accent3 2 2 2 2 3" xfId="2111"/>
    <cellStyle name="20% - Accent3 2 2 2 2 3 2" xfId="3892"/>
    <cellStyle name="20% - Accent3 2 2 2 2 3 2 2" xfId="8866"/>
    <cellStyle name="20% - Accent3 2 2 2 2 3 2 3" xfId="13143"/>
    <cellStyle name="20% - Accent3 2 2 2 2 3 2 4" xfId="17402"/>
    <cellStyle name="20% - Accent3 2 2 2 2 3 2 5" xfId="21621"/>
    <cellStyle name="20% - Accent3 2 2 2 2 3 2 6" xfId="25816"/>
    <cellStyle name="20% - Accent3 2 2 2 2 3 2 7" xfId="29712"/>
    <cellStyle name="20% - Accent3 2 2 2 2 3 3" xfId="7087"/>
    <cellStyle name="20% - Accent3 2 2 2 2 3 4" xfId="11372"/>
    <cellStyle name="20% - Accent3 2 2 2 2 3 5" xfId="15644"/>
    <cellStyle name="20% - Accent3 2 2 2 2 3 6" xfId="19879"/>
    <cellStyle name="20% - Accent3 2 2 2 2 3 7" xfId="24117"/>
    <cellStyle name="20% - Accent3 2 2 2 2 3 8" xfId="28195"/>
    <cellStyle name="20% - Accent3 2 2 2 2 4" xfId="1250"/>
    <cellStyle name="20% - Accent3 2 2 2 2 4 2" xfId="6227"/>
    <cellStyle name="20% - Accent3 2 2 2 2 4 3" xfId="10516"/>
    <cellStyle name="20% - Accent3 2 2 2 2 4 4" xfId="14794"/>
    <cellStyle name="20% - Accent3 2 2 2 2 4 5" xfId="19037"/>
    <cellStyle name="20% - Accent3 2 2 2 2 4 6" xfId="23283"/>
    <cellStyle name="20% - Accent3 2 2 2 2 4 7" xfId="27388"/>
    <cellStyle name="20% - Accent3 2 2 2 2 5" xfId="3234"/>
    <cellStyle name="20% - Accent3 2 2 2 2 5 2" xfId="8208"/>
    <cellStyle name="20% - Accent3 2 2 2 2 5 3" xfId="12485"/>
    <cellStyle name="20% - Accent3 2 2 2 2 5 4" xfId="16745"/>
    <cellStyle name="20% - Accent3 2 2 2 2 5 5" xfId="20963"/>
    <cellStyle name="20% - Accent3 2 2 2 2 5 6" xfId="25159"/>
    <cellStyle name="20% - Accent3 2 2 2 2 5 7" xfId="29055"/>
    <cellStyle name="20% - Accent3 2 2 2 2 6" xfId="4583"/>
    <cellStyle name="20% - Accent3 2 2 2 2 6 2" xfId="9555"/>
    <cellStyle name="20% - Accent3 2 2 2 2 6 3" xfId="13833"/>
    <cellStyle name="20% - Accent3 2 2 2 2 6 4" xfId="18090"/>
    <cellStyle name="20% - Accent3 2 2 2 2 6 5" xfId="22307"/>
    <cellStyle name="20% - Accent3 2 2 2 2 6 6" xfId="26493"/>
    <cellStyle name="20% - Accent3 2 2 2 2 6 7" xfId="30372"/>
    <cellStyle name="20% - Accent3 2 2 2 2 7" xfId="5457"/>
    <cellStyle name="20% - Accent3 2 2 2 2 8" xfId="7472"/>
    <cellStyle name="20% - Accent3 2 2 2 2 9" xfId="11757"/>
    <cellStyle name="20% - Accent3 2 2 2 3" xfId="697"/>
    <cellStyle name="20% - Accent3 2 2 2 3 10" xfId="22753"/>
    <cellStyle name="20% - Accent3 2 2 2 3 11" xfId="26905"/>
    <cellStyle name="20% - Accent3 2 2 2 3 2" xfId="2247"/>
    <cellStyle name="20% - Accent3 2 2 2 3 2 2" xfId="4066"/>
    <cellStyle name="20% - Accent3 2 2 2 3 2 2 2" xfId="9040"/>
    <cellStyle name="20% - Accent3 2 2 2 3 2 2 3" xfId="13317"/>
    <cellStyle name="20% - Accent3 2 2 2 3 2 2 4" xfId="17576"/>
    <cellStyle name="20% - Accent3 2 2 2 3 2 2 5" xfId="21795"/>
    <cellStyle name="20% - Accent3 2 2 2 3 2 2 6" xfId="25990"/>
    <cellStyle name="20% - Accent3 2 2 2 3 2 2 7" xfId="29886"/>
    <cellStyle name="20% - Accent3 2 2 2 3 2 3" xfId="7223"/>
    <cellStyle name="20% - Accent3 2 2 2 3 2 4" xfId="11508"/>
    <cellStyle name="20% - Accent3 2 2 2 3 2 5" xfId="15780"/>
    <cellStyle name="20% - Accent3 2 2 2 3 2 6" xfId="20015"/>
    <cellStyle name="20% - Accent3 2 2 2 3 2 7" xfId="24253"/>
    <cellStyle name="20% - Accent3 2 2 2 3 2 8" xfId="28331"/>
    <cellStyle name="20% - Accent3 2 2 2 3 3" xfId="1392"/>
    <cellStyle name="20% - Accent3 2 2 2 3 3 2" xfId="6369"/>
    <cellStyle name="20% - Accent3 2 2 2 3 3 3" xfId="10658"/>
    <cellStyle name="20% - Accent3 2 2 2 3 3 4" xfId="14934"/>
    <cellStyle name="20% - Accent3 2 2 2 3 3 5" xfId="19176"/>
    <cellStyle name="20% - Accent3 2 2 2 3 3 6" xfId="23423"/>
    <cellStyle name="20% - Accent3 2 2 2 3 3 7" xfId="27524"/>
    <cellStyle name="20% - Accent3 2 2 2 3 4" xfId="3409"/>
    <cellStyle name="20% - Accent3 2 2 2 3 4 2" xfId="8383"/>
    <cellStyle name="20% - Accent3 2 2 2 3 4 3" xfId="12660"/>
    <cellStyle name="20% - Accent3 2 2 2 3 4 4" xfId="16919"/>
    <cellStyle name="20% - Accent3 2 2 2 3 4 5" xfId="21138"/>
    <cellStyle name="20% - Accent3 2 2 2 3 4 6" xfId="25333"/>
    <cellStyle name="20% - Accent3 2 2 2 3 4 7" xfId="29229"/>
    <cellStyle name="20% - Accent3 2 2 2 3 5" xfId="4757"/>
    <cellStyle name="20% - Accent3 2 2 2 3 5 2" xfId="9729"/>
    <cellStyle name="20% - Accent3 2 2 2 3 5 3" xfId="14007"/>
    <cellStyle name="20% - Accent3 2 2 2 3 5 4" xfId="18264"/>
    <cellStyle name="20% - Accent3 2 2 2 3 5 5" xfId="22481"/>
    <cellStyle name="20% - Accent3 2 2 2 3 5 6" xfId="26667"/>
    <cellStyle name="20% - Accent3 2 2 2 3 5 7" xfId="30546"/>
    <cellStyle name="20% - Accent3 2 2 2 3 6" xfId="5675"/>
    <cellStyle name="20% - Accent3 2 2 2 3 7" xfId="9967"/>
    <cellStyle name="20% - Accent3 2 2 2 3 8" xfId="14245"/>
    <cellStyle name="20% - Accent3 2 2 2 3 9" xfId="18502"/>
    <cellStyle name="20% - Accent3 2 2 2 4" xfId="1959"/>
    <cellStyle name="20% - Accent3 2 2 2 4 2" xfId="3737"/>
    <cellStyle name="20% - Accent3 2 2 2 4 2 2" xfId="8711"/>
    <cellStyle name="20% - Accent3 2 2 2 4 2 3" xfId="12988"/>
    <cellStyle name="20% - Accent3 2 2 2 4 2 4" xfId="17247"/>
    <cellStyle name="20% - Accent3 2 2 2 4 2 5" xfId="21466"/>
    <cellStyle name="20% - Accent3 2 2 2 4 2 6" xfId="25661"/>
    <cellStyle name="20% - Accent3 2 2 2 4 2 7" xfId="29557"/>
    <cellStyle name="20% - Accent3 2 2 2 4 3" xfId="6935"/>
    <cellStyle name="20% - Accent3 2 2 2 4 4" xfId="11220"/>
    <cellStyle name="20% - Accent3 2 2 2 4 5" xfId="15493"/>
    <cellStyle name="20% - Accent3 2 2 2 4 6" xfId="19729"/>
    <cellStyle name="20% - Accent3 2 2 2 4 7" xfId="23967"/>
    <cellStyle name="20% - Accent3 2 2 2 4 8" xfId="28045"/>
    <cellStyle name="20% - Accent3 2 2 2 5" xfId="1075"/>
    <cellStyle name="20% - Accent3 2 2 2 5 2" xfId="6053"/>
    <cellStyle name="20% - Accent3 2 2 2 5 3" xfId="10342"/>
    <cellStyle name="20% - Accent3 2 2 2 5 4" xfId="14620"/>
    <cellStyle name="20% - Accent3 2 2 2 5 5" xfId="18869"/>
    <cellStyle name="20% - Accent3 2 2 2 5 6" xfId="23117"/>
    <cellStyle name="20% - Accent3 2 2 2 5 7" xfId="27237"/>
    <cellStyle name="20% - Accent3 2 2 2 6" xfId="3079"/>
    <cellStyle name="20% - Accent3 2 2 2 6 2" xfId="8053"/>
    <cellStyle name="20% - Accent3 2 2 2 6 3" xfId="12330"/>
    <cellStyle name="20% - Accent3 2 2 2 6 4" xfId="16590"/>
    <cellStyle name="20% - Accent3 2 2 2 6 5" xfId="20808"/>
    <cellStyle name="20% - Accent3 2 2 2 6 6" xfId="25004"/>
    <cellStyle name="20% - Accent3 2 2 2 6 7" xfId="28900"/>
    <cellStyle name="20% - Accent3 2 2 2 7" xfId="4428"/>
    <cellStyle name="20% - Accent3 2 2 2 7 2" xfId="9400"/>
    <cellStyle name="20% - Accent3 2 2 2 7 3" xfId="13678"/>
    <cellStyle name="20% - Accent3 2 2 2 7 4" xfId="17935"/>
    <cellStyle name="20% - Accent3 2 2 2 7 5" xfId="22152"/>
    <cellStyle name="20% - Accent3 2 2 2 7 6" xfId="26338"/>
    <cellStyle name="20% - Accent3 2 2 2 7 7" xfId="30217"/>
    <cellStyle name="20% - Accent3 2 2 2 8" xfId="5293"/>
    <cellStyle name="20% - Accent3 2 2 2 9" xfId="7928"/>
    <cellStyle name="20% - Accent3 2 2 3" xfId="417"/>
    <cellStyle name="20% - Accent3 2 2 3 10" xfId="16370"/>
    <cellStyle name="20% - Accent3 2 2 3 11" xfId="20528"/>
    <cellStyle name="20% - Accent3 2 2 3 12" xfId="24809"/>
    <cellStyle name="20% - Accent3 2 2 3 2" xfId="791"/>
    <cellStyle name="20% - Accent3 2 2 3 2 10" xfId="22847"/>
    <cellStyle name="20% - Accent3 2 2 3 2 11" xfId="26999"/>
    <cellStyle name="20% - Accent3 2 2 3 2 2" xfId="2248"/>
    <cellStyle name="20% - Accent3 2 2 3 2 2 2" xfId="4160"/>
    <cellStyle name="20% - Accent3 2 2 3 2 2 2 2" xfId="9134"/>
    <cellStyle name="20% - Accent3 2 2 3 2 2 2 3" xfId="13411"/>
    <cellStyle name="20% - Accent3 2 2 3 2 2 2 4" xfId="17670"/>
    <cellStyle name="20% - Accent3 2 2 3 2 2 2 5" xfId="21889"/>
    <cellStyle name="20% - Accent3 2 2 3 2 2 2 6" xfId="26084"/>
    <cellStyle name="20% - Accent3 2 2 3 2 2 2 7" xfId="29980"/>
    <cellStyle name="20% - Accent3 2 2 3 2 2 3" xfId="7224"/>
    <cellStyle name="20% - Accent3 2 2 3 2 2 4" xfId="11509"/>
    <cellStyle name="20% - Accent3 2 2 3 2 2 5" xfId="15781"/>
    <cellStyle name="20% - Accent3 2 2 3 2 2 6" xfId="20016"/>
    <cellStyle name="20% - Accent3 2 2 3 2 2 7" xfId="24254"/>
    <cellStyle name="20% - Accent3 2 2 3 2 2 8" xfId="28332"/>
    <cellStyle name="20% - Accent3 2 2 3 2 3" xfId="1393"/>
    <cellStyle name="20% - Accent3 2 2 3 2 3 2" xfId="6370"/>
    <cellStyle name="20% - Accent3 2 2 3 2 3 3" xfId="10659"/>
    <cellStyle name="20% - Accent3 2 2 3 2 3 4" xfId="14935"/>
    <cellStyle name="20% - Accent3 2 2 3 2 3 5" xfId="19177"/>
    <cellStyle name="20% - Accent3 2 2 3 2 3 6" xfId="23424"/>
    <cellStyle name="20% - Accent3 2 2 3 2 3 7" xfId="27525"/>
    <cellStyle name="20% - Accent3 2 2 3 2 4" xfId="3503"/>
    <cellStyle name="20% - Accent3 2 2 3 2 4 2" xfId="8477"/>
    <cellStyle name="20% - Accent3 2 2 3 2 4 3" xfId="12754"/>
    <cellStyle name="20% - Accent3 2 2 3 2 4 4" xfId="17013"/>
    <cellStyle name="20% - Accent3 2 2 3 2 4 5" xfId="21232"/>
    <cellStyle name="20% - Accent3 2 2 3 2 4 6" xfId="25427"/>
    <cellStyle name="20% - Accent3 2 2 3 2 4 7" xfId="29323"/>
    <cellStyle name="20% - Accent3 2 2 3 2 5" xfId="4851"/>
    <cellStyle name="20% - Accent3 2 2 3 2 5 2" xfId="9823"/>
    <cellStyle name="20% - Accent3 2 2 3 2 5 3" xfId="14101"/>
    <cellStyle name="20% - Accent3 2 2 3 2 5 4" xfId="18358"/>
    <cellStyle name="20% - Accent3 2 2 3 2 5 5" xfId="22575"/>
    <cellStyle name="20% - Accent3 2 2 3 2 5 6" xfId="26761"/>
    <cellStyle name="20% - Accent3 2 2 3 2 5 7" xfId="30640"/>
    <cellStyle name="20% - Accent3 2 2 3 2 6" xfId="5769"/>
    <cellStyle name="20% - Accent3 2 2 3 2 7" xfId="10061"/>
    <cellStyle name="20% - Accent3 2 2 3 2 8" xfId="14339"/>
    <cellStyle name="20% - Accent3 2 2 3 2 9" xfId="18596"/>
    <cellStyle name="20% - Accent3 2 2 3 3" xfId="2050"/>
    <cellStyle name="20% - Accent3 2 2 3 3 2" xfId="3831"/>
    <cellStyle name="20% - Accent3 2 2 3 3 2 2" xfId="8805"/>
    <cellStyle name="20% - Accent3 2 2 3 3 2 3" xfId="13082"/>
    <cellStyle name="20% - Accent3 2 2 3 3 2 4" xfId="17341"/>
    <cellStyle name="20% - Accent3 2 2 3 3 2 5" xfId="21560"/>
    <cellStyle name="20% - Accent3 2 2 3 3 2 6" xfId="25755"/>
    <cellStyle name="20% - Accent3 2 2 3 3 2 7" xfId="29651"/>
    <cellStyle name="20% - Accent3 2 2 3 3 3" xfId="7026"/>
    <cellStyle name="20% - Accent3 2 2 3 3 4" xfId="11311"/>
    <cellStyle name="20% - Accent3 2 2 3 3 5" xfId="15583"/>
    <cellStyle name="20% - Accent3 2 2 3 3 6" xfId="19818"/>
    <cellStyle name="20% - Accent3 2 2 3 3 7" xfId="24056"/>
    <cellStyle name="20% - Accent3 2 2 3 3 8" xfId="28134"/>
    <cellStyle name="20% - Accent3 2 2 3 4" xfId="1189"/>
    <cellStyle name="20% - Accent3 2 2 3 4 2" xfId="6166"/>
    <cellStyle name="20% - Accent3 2 2 3 4 3" xfId="10455"/>
    <cellStyle name="20% - Accent3 2 2 3 4 4" xfId="14733"/>
    <cellStyle name="20% - Accent3 2 2 3 4 5" xfId="18976"/>
    <cellStyle name="20% - Accent3 2 2 3 4 6" xfId="23222"/>
    <cellStyle name="20% - Accent3 2 2 3 4 7" xfId="27327"/>
    <cellStyle name="20% - Accent3 2 2 3 5" xfId="3173"/>
    <cellStyle name="20% - Accent3 2 2 3 5 2" xfId="8147"/>
    <cellStyle name="20% - Accent3 2 2 3 5 3" xfId="12424"/>
    <cellStyle name="20% - Accent3 2 2 3 5 4" xfId="16684"/>
    <cellStyle name="20% - Accent3 2 2 3 5 5" xfId="20902"/>
    <cellStyle name="20% - Accent3 2 2 3 5 6" xfId="25098"/>
    <cellStyle name="20% - Accent3 2 2 3 5 7" xfId="28994"/>
    <cellStyle name="20% - Accent3 2 2 3 6" xfId="4522"/>
    <cellStyle name="20% - Accent3 2 2 3 6 2" xfId="9494"/>
    <cellStyle name="20% - Accent3 2 2 3 6 3" xfId="13772"/>
    <cellStyle name="20% - Accent3 2 2 3 6 4" xfId="18029"/>
    <cellStyle name="20% - Accent3 2 2 3 6 5" xfId="22246"/>
    <cellStyle name="20% - Accent3 2 2 3 6 6" xfId="26432"/>
    <cellStyle name="20% - Accent3 2 2 3 6 7" xfId="30311"/>
    <cellStyle name="20% - Accent3 2 2 3 7" xfId="5396"/>
    <cellStyle name="20% - Accent3 2 2 3 8" xfId="7825"/>
    <cellStyle name="20% - Accent3 2 2 3 9" xfId="12105"/>
    <cellStyle name="20% - Accent3 2 2 4" xfId="531"/>
    <cellStyle name="20% - Accent3 2 2 4 10" xfId="12068"/>
    <cellStyle name="20% - Accent3 2 2 4 11" xfId="18818"/>
    <cellStyle name="20% - Accent3 2 2 4 12" xfId="16258"/>
    <cellStyle name="20% - Accent3 2 2 4 2" xfId="905"/>
    <cellStyle name="20% - Accent3 2 2 4 2 10" xfId="22961"/>
    <cellStyle name="20% - Accent3 2 2 4 2 11" xfId="27113"/>
    <cellStyle name="20% - Accent3 2 2 4 2 2" xfId="2249"/>
    <cellStyle name="20% - Accent3 2 2 4 2 2 2" xfId="4274"/>
    <cellStyle name="20% - Accent3 2 2 4 2 2 2 2" xfId="9248"/>
    <cellStyle name="20% - Accent3 2 2 4 2 2 2 3" xfId="13525"/>
    <cellStyle name="20% - Accent3 2 2 4 2 2 2 4" xfId="17784"/>
    <cellStyle name="20% - Accent3 2 2 4 2 2 2 5" xfId="22003"/>
    <cellStyle name="20% - Accent3 2 2 4 2 2 2 6" xfId="26198"/>
    <cellStyle name="20% - Accent3 2 2 4 2 2 2 7" xfId="30094"/>
    <cellStyle name="20% - Accent3 2 2 4 2 2 3" xfId="7225"/>
    <cellStyle name="20% - Accent3 2 2 4 2 2 4" xfId="11510"/>
    <cellStyle name="20% - Accent3 2 2 4 2 2 5" xfId="15782"/>
    <cellStyle name="20% - Accent3 2 2 4 2 2 6" xfId="20017"/>
    <cellStyle name="20% - Accent3 2 2 4 2 2 7" xfId="24255"/>
    <cellStyle name="20% - Accent3 2 2 4 2 2 8" xfId="28333"/>
    <cellStyle name="20% - Accent3 2 2 4 2 3" xfId="1394"/>
    <cellStyle name="20% - Accent3 2 2 4 2 3 2" xfId="6371"/>
    <cellStyle name="20% - Accent3 2 2 4 2 3 3" xfId="10660"/>
    <cellStyle name="20% - Accent3 2 2 4 2 3 4" xfId="14936"/>
    <cellStyle name="20% - Accent3 2 2 4 2 3 5" xfId="19178"/>
    <cellStyle name="20% - Accent3 2 2 4 2 3 6" xfId="23425"/>
    <cellStyle name="20% - Accent3 2 2 4 2 3 7" xfId="27526"/>
    <cellStyle name="20% - Accent3 2 2 4 2 4" xfId="3617"/>
    <cellStyle name="20% - Accent3 2 2 4 2 4 2" xfId="8591"/>
    <cellStyle name="20% - Accent3 2 2 4 2 4 3" xfId="12868"/>
    <cellStyle name="20% - Accent3 2 2 4 2 4 4" xfId="17127"/>
    <cellStyle name="20% - Accent3 2 2 4 2 4 5" xfId="21346"/>
    <cellStyle name="20% - Accent3 2 2 4 2 4 6" xfId="25541"/>
    <cellStyle name="20% - Accent3 2 2 4 2 4 7" xfId="29437"/>
    <cellStyle name="20% - Accent3 2 2 4 2 5" xfId="4965"/>
    <cellStyle name="20% - Accent3 2 2 4 2 5 2" xfId="9937"/>
    <cellStyle name="20% - Accent3 2 2 4 2 5 3" xfId="14215"/>
    <cellStyle name="20% - Accent3 2 2 4 2 5 4" xfId="18472"/>
    <cellStyle name="20% - Accent3 2 2 4 2 5 5" xfId="22689"/>
    <cellStyle name="20% - Accent3 2 2 4 2 5 6" xfId="26875"/>
    <cellStyle name="20% - Accent3 2 2 4 2 5 7" xfId="30754"/>
    <cellStyle name="20% - Accent3 2 2 4 2 6" xfId="5883"/>
    <cellStyle name="20% - Accent3 2 2 4 2 7" xfId="10175"/>
    <cellStyle name="20% - Accent3 2 2 4 2 8" xfId="14453"/>
    <cellStyle name="20% - Accent3 2 2 4 2 9" xfId="18710"/>
    <cellStyle name="20% - Accent3 2 2 4 3" xfId="2178"/>
    <cellStyle name="20% - Accent3 2 2 4 3 2" xfId="3945"/>
    <cellStyle name="20% - Accent3 2 2 4 3 2 2" xfId="8919"/>
    <cellStyle name="20% - Accent3 2 2 4 3 2 3" xfId="13196"/>
    <cellStyle name="20% - Accent3 2 2 4 3 2 4" xfId="17455"/>
    <cellStyle name="20% - Accent3 2 2 4 3 2 5" xfId="21674"/>
    <cellStyle name="20% - Accent3 2 2 4 3 2 6" xfId="25869"/>
    <cellStyle name="20% - Accent3 2 2 4 3 2 7" xfId="29765"/>
    <cellStyle name="20% - Accent3 2 2 4 3 3" xfId="7154"/>
    <cellStyle name="20% - Accent3 2 2 4 3 4" xfId="11439"/>
    <cellStyle name="20% - Accent3 2 2 4 3 5" xfId="15711"/>
    <cellStyle name="20% - Accent3 2 2 4 3 6" xfId="19946"/>
    <cellStyle name="20% - Accent3 2 2 4 3 7" xfId="24184"/>
    <cellStyle name="20% - Accent3 2 2 4 3 8" xfId="28262"/>
    <cellStyle name="20% - Accent3 2 2 4 4" xfId="1321"/>
    <cellStyle name="20% - Accent3 2 2 4 4 2" xfId="6298"/>
    <cellStyle name="20% - Accent3 2 2 4 4 3" xfId="10587"/>
    <cellStyle name="20% - Accent3 2 2 4 4 4" xfId="14863"/>
    <cellStyle name="20% - Accent3 2 2 4 4 5" xfId="19105"/>
    <cellStyle name="20% - Accent3 2 2 4 4 6" xfId="23352"/>
    <cellStyle name="20% - Accent3 2 2 4 4 7" xfId="27455"/>
    <cellStyle name="20% - Accent3 2 2 4 5" xfId="3287"/>
    <cellStyle name="20% - Accent3 2 2 4 5 2" xfId="8261"/>
    <cellStyle name="20% - Accent3 2 2 4 5 3" xfId="12538"/>
    <cellStyle name="20% - Accent3 2 2 4 5 4" xfId="16798"/>
    <cellStyle name="20% - Accent3 2 2 4 5 5" xfId="21016"/>
    <cellStyle name="20% - Accent3 2 2 4 5 6" xfId="25212"/>
    <cellStyle name="20% - Accent3 2 2 4 5 7" xfId="29108"/>
    <cellStyle name="20% - Accent3 2 2 4 6" xfId="4636"/>
    <cellStyle name="20% - Accent3 2 2 4 6 2" xfId="9608"/>
    <cellStyle name="20% - Accent3 2 2 4 6 3" xfId="13886"/>
    <cellStyle name="20% - Accent3 2 2 4 6 4" xfId="18143"/>
    <cellStyle name="20% - Accent3 2 2 4 6 5" xfId="22360"/>
    <cellStyle name="20% - Accent3 2 2 4 6 6" xfId="26546"/>
    <cellStyle name="20% - Accent3 2 2 4 6 7" xfId="30425"/>
    <cellStyle name="20% - Accent3 2 2 4 7" xfId="5510"/>
    <cellStyle name="20% - Accent3 2 2 4 8" xfId="5077"/>
    <cellStyle name="20% - Accent3 2 2 4 9" xfId="7787"/>
    <cellStyle name="20% - Accent3 2 2 5" xfId="632"/>
    <cellStyle name="20% - Accent3 2 2 5 10" xfId="7794"/>
    <cellStyle name="20% - Accent3 2 2 5 11" xfId="18903"/>
    <cellStyle name="20% - Accent3 2 2 5 12" xfId="18892"/>
    <cellStyle name="20% - Accent3 2 2 5 2" xfId="1396"/>
    <cellStyle name="20% - Accent3 2 2 5 2 2" xfId="2251"/>
    <cellStyle name="20% - Accent3 2 2 5 2 2 2" xfId="7227"/>
    <cellStyle name="20% - Accent3 2 2 5 2 2 3" xfId="11512"/>
    <cellStyle name="20% - Accent3 2 2 5 2 2 4" xfId="15784"/>
    <cellStyle name="20% - Accent3 2 2 5 2 2 5" xfId="20019"/>
    <cellStyle name="20% - Accent3 2 2 5 2 2 6" xfId="24257"/>
    <cellStyle name="20% - Accent3 2 2 5 2 2 7" xfId="28335"/>
    <cellStyle name="20% - Accent3 2 2 5 2 3" xfId="4001"/>
    <cellStyle name="20% - Accent3 2 2 5 2 3 2" xfId="8975"/>
    <cellStyle name="20% - Accent3 2 2 5 2 3 3" xfId="13252"/>
    <cellStyle name="20% - Accent3 2 2 5 2 3 4" xfId="17511"/>
    <cellStyle name="20% - Accent3 2 2 5 2 3 5" xfId="21730"/>
    <cellStyle name="20% - Accent3 2 2 5 2 3 6" xfId="25925"/>
    <cellStyle name="20% - Accent3 2 2 5 2 3 7" xfId="29821"/>
    <cellStyle name="20% - Accent3 2 2 5 2 4" xfId="6373"/>
    <cellStyle name="20% - Accent3 2 2 5 2 5" xfId="10662"/>
    <cellStyle name="20% - Accent3 2 2 5 2 6" xfId="14938"/>
    <cellStyle name="20% - Accent3 2 2 5 2 7" xfId="19180"/>
    <cellStyle name="20% - Accent3 2 2 5 2 8" xfId="23427"/>
    <cellStyle name="20% - Accent3 2 2 5 2 9" xfId="27528"/>
    <cellStyle name="20% - Accent3 2 2 5 3" xfId="2250"/>
    <cellStyle name="20% - Accent3 2 2 5 3 2" xfId="7226"/>
    <cellStyle name="20% - Accent3 2 2 5 3 3" xfId="11511"/>
    <cellStyle name="20% - Accent3 2 2 5 3 4" xfId="15783"/>
    <cellStyle name="20% - Accent3 2 2 5 3 5" xfId="20018"/>
    <cellStyle name="20% - Accent3 2 2 5 3 6" xfId="24256"/>
    <cellStyle name="20% - Accent3 2 2 5 3 7" xfId="28334"/>
    <cellStyle name="20% - Accent3 2 2 5 4" xfId="1395"/>
    <cellStyle name="20% - Accent3 2 2 5 4 2" xfId="6372"/>
    <cellStyle name="20% - Accent3 2 2 5 4 3" xfId="10661"/>
    <cellStyle name="20% - Accent3 2 2 5 4 4" xfId="14937"/>
    <cellStyle name="20% - Accent3 2 2 5 4 5" xfId="19179"/>
    <cellStyle name="20% - Accent3 2 2 5 4 6" xfId="23426"/>
    <cellStyle name="20% - Accent3 2 2 5 4 7" xfId="27527"/>
    <cellStyle name="20% - Accent3 2 2 5 5" xfId="3344"/>
    <cellStyle name="20% - Accent3 2 2 5 5 2" xfId="8318"/>
    <cellStyle name="20% - Accent3 2 2 5 5 3" xfId="12595"/>
    <cellStyle name="20% - Accent3 2 2 5 5 4" xfId="16854"/>
    <cellStyle name="20% - Accent3 2 2 5 5 5" xfId="21073"/>
    <cellStyle name="20% - Accent3 2 2 5 5 6" xfId="25268"/>
    <cellStyle name="20% - Accent3 2 2 5 5 7" xfId="29164"/>
    <cellStyle name="20% - Accent3 2 2 5 6" xfId="4692"/>
    <cellStyle name="20% - Accent3 2 2 5 6 2" xfId="9664"/>
    <cellStyle name="20% - Accent3 2 2 5 6 3" xfId="13942"/>
    <cellStyle name="20% - Accent3 2 2 5 6 4" xfId="18199"/>
    <cellStyle name="20% - Accent3 2 2 5 6 5" xfId="22416"/>
    <cellStyle name="20% - Accent3 2 2 5 6 6" xfId="26602"/>
    <cellStyle name="20% - Accent3 2 2 5 6 7" xfId="30481"/>
    <cellStyle name="20% - Accent3 2 2 5 7" xfId="5610"/>
    <cellStyle name="20% - Accent3 2 2 5 8" xfId="4987"/>
    <cellStyle name="20% - Accent3 2 2 5 9" xfId="5232"/>
    <cellStyle name="20% - Accent3 2 2 6" xfId="1397"/>
    <cellStyle name="20% - Accent3 2 2 6 2" xfId="2252"/>
    <cellStyle name="20% - Accent3 2 2 6 2 2" xfId="7228"/>
    <cellStyle name="20% - Accent3 2 2 6 2 3" xfId="11513"/>
    <cellStyle name="20% - Accent3 2 2 6 2 4" xfId="15785"/>
    <cellStyle name="20% - Accent3 2 2 6 2 5" xfId="20020"/>
    <cellStyle name="20% - Accent3 2 2 6 2 6" xfId="24258"/>
    <cellStyle name="20% - Accent3 2 2 6 2 7" xfId="28336"/>
    <cellStyle name="20% - Accent3 2 2 6 3" xfId="3672"/>
    <cellStyle name="20% - Accent3 2 2 6 3 2" xfId="8646"/>
    <cellStyle name="20% - Accent3 2 2 6 3 3" xfId="12923"/>
    <cellStyle name="20% - Accent3 2 2 6 3 4" xfId="17182"/>
    <cellStyle name="20% - Accent3 2 2 6 3 5" xfId="21401"/>
    <cellStyle name="20% - Accent3 2 2 6 3 6" xfId="25596"/>
    <cellStyle name="20% - Accent3 2 2 6 3 7" xfId="29492"/>
    <cellStyle name="20% - Accent3 2 2 6 4" xfId="6374"/>
    <cellStyle name="20% - Accent3 2 2 6 5" xfId="10663"/>
    <cellStyle name="20% - Accent3 2 2 6 6" xfId="14939"/>
    <cellStyle name="20% - Accent3 2 2 6 7" xfId="19181"/>
    <cellStyle name="20% - Accent3 2 2 6 8" xfId="23428"/>
    <cellStyle name="20% - Accent3 2 2 6 9" xfId="27529"/>
    <cellStyle name="20% - Accent3 2 2 7" xfId="1884"/>
    <cellStyle name="20% - Accent3 2 2 7 2" xfId="6860"/>
    <cellStyle name="20% - Accent3 2 2 7 3" xfId="11146"/>
    <cellStyle name="20% - Accent3 2 2 7 4" xfId="15420"/>
    <cellStyle name="20% - Accent3 2 2 7 5" xfId="19656"/>
    <cellStyle name="20% - Accent3 2 2 7 6" xfId="23896"/>
    <cellStyle name="20% - Accent3 2 2 7 7" xfId="27977"/>
    <cellStyle name="20% - Accent3 2 2 8" xfId="981"/>
    <cellStyle name="20% - Accent3 2 2 8 2" xfId="5959"/>
    <cellStyle name="20% - Accent3 2 2 8 3" xfId="10249"/>
    <cellStyle name="20% - Accent3 2 2 8 4" xfId="14527"/>
    <cellStyle name="20% - Accent3 2 2 8 5" xfId="18780"/>
    <cellStyle name="20% - Accent3 2 2 8 6" xfId="23031"/>
    <cellStyle name="20% - Accent3 2 2 8 7" xfId="27168"/>
    <cellStyle name="20% - Accent3 2 2 9" xfId="3009"/>
    <cellStyle name="20% - Accent3 2 2 9 2" xfId="7983"/>
    <cellStyle name="20% - Accent3 2 2 9 3" xfId="12260"/>
    <cellStyle name="20% - Accent3 2 2 9 4" xfId="16520"/>
    <cellStyle name="20% - Accent3 2 2 9 5" xfId="20739"/>
    <cellStyle name="20% - Accent3 2 2 9 6" xfId="24937"/>
    <cellStyle name="20% - Accent3 2 2 9 7" xfId="28834"/>
    <cellStyle name="20% - Accent3 2 3" xfId="236"/>
    <cellStyle name="20% - Accent3 2 3 10" xfId="12117"/>
    <cellStyle name="20% - Accent3 2 3 11" xfId="16382"/>
    <cellStyle name="20% - Accent3 2 3 12" xfId="20464"/>
    <cellStyle name="20% - Accent3 2 3 13" xfId="24816"/>
    <cellStyle name="20% - Accent3 2 3 2" xfId="449"/>
    <cellStyle name="20% - Accent3 2 3 2 10" xfId="16456"/>
    <cellStyle name="20% - Accent3 2 3 2 11" xfId="17831"/>
    <cellStyle name="20% - Accent3 2 3 2 12" xfId="24875"/>
    <cellStyle name="20% - Accent3 2 3 2 2" xfId="823"/>
    <cellStyle name="20% - Accent3 2 3 2 2 10" xfId="22879"/>
    <cellStyle name="20% - Accent3 2 3 2 2 11" xfId="27031"/>
    <cellStyle name="20% - Accent3 2 3 2 2 2" xfId="2253"/>
    <cellStyle name="20% - Accent3 2 3 2 2 2 2" xfId="4192"/>
    <cellStyle name="20% - Accent3 2 3 2 2 2 2 2" xfId="9166"/>
    <cellStyle name="20% - Accent3 2 3 2 2 2 2 3" xfId="13443"/>
    <cellStyle name="20% - Accent3 2 3 2 2 2 2 4" xfId="17702"/>
    <cellStyle name="20% - Accent3 2 3 2 2 2 2 5" xfId="21921"/>
    <cellStyle name="20% - Accent3 2 3 2 2 2 2 6" xfId="26116"/>
    <cellStyle name="20% - Accent3 2 3 2 2 2 2 7" xfId="30012"/>
    <cellStyle name="20% - Accent3 2 3 2 2 2 3" xfId="7229"/>
    <cellStyle name="20% - Accent3 2 3 2 2 2 4" xfId="11514"/>
    <cellStyle name="20% - Accent3 2 3 2 2 2 5" xfId="15786"/>
    <cellStyle name="20% - Accent3 2 3 2 2 2 6" xfId="20021"/>
    <cellStyle name="20% - Accent3 2 3 2 2 2 7" xfId="24259"/>
    <cellStyle name="20% - Accent3 2 3 2 2 2 8" xfId="28337"/>
    <cellStyle name="20% - Accent3 2 3 2 2 3" xfId="1398"/>
    <cellStyle name="20% - Accent3 2 3 2 2 3 2" xfId="6375"/>
    <cellStyle name="20% - Accent3 2 3 2 2 3 3" xfId="10664"/>
    <cellStyle name="20% - Accent3 2 3 2 2 3 4" xfId="14940"/>
    <cellStyle name="20% - Accent3 2 3 2 2 3 5" xfId="19182"/>
    <cellStyle name="20% - Accent3 2 3 2 2 3 6" xfId="23429"/>
    <cellStyle name="20% - Accent3 2 3 2 2 3 7" xfId="27530"/>
    <cellStyle name="20% - Accent3 2 3 2 2 4" xfId="3535"/>
    <cellStyle name="20% - Accent3 2 3 2 2 4 2" xfId="8509"/>
    <cellStyle name="20% - Accent3 2 3 2 2 4 3" xfId="12786"/>
    <cellStyle name="20% - Accent3 2 3 2 2 4 4" xfId="17045"/>
    <cellStyle name="20% - Accent3 2 3 2 2 4 5" xfId="21264"/>
    <cellStyle name="20% - Accent3 2 3 2 2 4 6" xfId="25459"/>
    <cellStyle name="20% - Accent3 2 3 2 2 4 7" xfId="29355"/>
    <cellStyle name="20% - Accent3 2 3 2 2 5" xfId="4883"/>
    <cellStyle name="20% - Accent3 2 3 2 2 5 2" xfId="9855"/>
    <cellStyle name="20% - Accent3 2 3 2 2 5 3" xfId="14133"/>
    <cellStyle name="20% - Accent3 2 3 2 2 5 4" xfId="18390"/>
    <cellStyle name="20% - Accent3 2 3 2 2 5 5" xfId="22607"/>
    <cellStyle name="20% - Accent3 2 3 2 2 5 6" xfId="26793"/>
    <cellStyle name="20% - Accent3 2 3 2 2 5 7" xfId="30672"/>
    <cellStyle name="20% - Accent3 2 3 2 2 6" xfId="5801"/>
    <cellStyle name="20% - Accent3 2 3 2 2 7" xfId="10093"/>
    <cellStyle name="20% - Accent3 2 3 2 2 8" xfId="14371"/>
    <cellStyle name="20% - Accent3 2 3 2 2 9" xfId="18628"/>
    <cellStyle name="20% - Accent3 2 3 2 3" xfId="2082"/>
    <cellStyle name="20% - Accent3 2 3 2 3 2" xfId="3863"/>
    <cellStyle name="20% - Accent3 2 3 2 3 2 2" xfId="8837"/>
    <cellStyle name="20% - Accent3 2 3 2 3 2 3" xfId="13114"/>
    <cellStyle name="20% - Accent3 2 3 2 3 2 4" xfId="17373"/>
    <cellStyle name="20% - Accent3 2 3 2 3 2 5" xfId="21592"/>
    <cellStyle name="20% - Accent3 2 3 2 3 2 6" xfId="25787"/>
    <cellStyle name="20% - Accent3 2 3 2 3 2 7" xfId="29683"/>
    <cellStyle name="20% - Accent3 2 3 2 3 3" xfId="7058"/>
    <cellStyle name="20% - Accent3 2 3 2 3 4" xfId="11343"/>
    <cellStyle name="20% - Accent3 2 3 2 3 5" xfId="15615"/>
    <cellStyle name="20% - Accent3 2 3 2 3 6" xfId="19850"/>
    <cellStyle name="20% - Accent3 2 3 2 3 7" xfId="24088"/>
    <cellStyle name="20% - Accent3 2 3 2 3 8" xfId="28166"/>
    <cellStyle name="20% - Accent3 2 3 2 4" xfId="1221"/>
    <cellStyle name="20% - Accent3 2 3 2 4 2" xfId="6198"/>
    <cellStyle name="20% - Accent3 2 3 2 4 3" xfId="10487"/>
    <cellStyle name="20% - Accent3 2 3 2 4 4" xfId="14765"/>
    <cellStyle name="20% - Accent3 2 3 2 4 5" xfId="19008"/>
    <cellStyle name="20% - Accent3 2 3 2 4 6" xfId="23254"/>
    <cellStyle name="20% - Accent3 2 3 2 4 7" xfId="27359"/>
    <cellStyle name="20% - Accent3 2 3 2 5" xfId="3205"/>
    <cellStyle name="20% - Accent3 2 3 2 5 2" xfId="8179"/>
    <cellStyle name="20% - Accent3 2 3 2 5 3" xfId="12456"/>
    <cellStyle name="20% - Accent3 2 3 2 5 4" xfId="16716"/>
    <cellStyle name="20% - Accent3 2 3 2 5 5" xfId="20934"/>
    <cellStyle name="20% - Accent3 2 3 2 5 6" xfId="25130"/>
    <cellStyle name="20% - Accent3 2 3 2 5 7" xfId="29026"/>
    <cellStyle name="20% - Accent3 2 3 2 6" xfId="4554"/>
    <cellStyle name="20% - Accent3 2 3 2 6 2" xfId="9526"/>
    <cellStyle name="20% - Accent3 2 3 2 6 3" xfId="13804"/>
    <cellStyle name="20% - Accent3 2 3 2 6 4" xfId="18061"/>
    <cellStyle name="20% - Accent3 2 3 2 6 5" xfId="22278"/>
    <cellStyle name="20% - Accent3 2 3 2 6 6" xfId="26464"/>
    <cellStyle name="20% - Accent3 2 3 2 6 7" xfId="30343"/>
    <cellStyle name="20% - Accent3 2 3 2 7" xfId="5428"/>
    <cellStyle name="20% - Accent3 2 3 2 8" xfId="7919"/>
    <cellStyle name="20% - Accent3 2 3 2 9" xfId="12196"/>
    <cellStyle name="20% - Accent3 2 3 3" xfId="656"/>
    <cellStyle name="20% - Accent3 2 3 3 10" xfId="22712"/>
    <cellStyle name="20% - Accent3 2 3 3 11" xfId="23152"/>
    <cellStyle name="20% - Accent3 2 3 3 2" xfId="2254"/>
    <cellStyle name="20% - Accent3 2 3 3 2 2" xfId="4025"/>
    <cellStyle name="20% - Accent3 2 3 3 2 2 2" xfId="8999"/>
    <cellStyle name="20% - Accent3 2 3 3 2 2 3" xfId="13276"/>
    <cellStyle name="20% - Accent3 2 3 3 2 2 4" xfId="17535"/>
    <cellStyle name="20% - Accent3 2 3 3 2 2 5" xfId="21754"/>
    <cellStyle name="20% - Accent3 2 3 3 2 2 6" xfId="25949"/>
    <cellStyle name="20% - Accent3 2 3 3 2 2 7" xfId="29845"/>
    <cellStyle name="20% - Accent3 2 3 3 2 3" xfId="7230"/>
    <cellStyle name="20% - Accent3 2 3 3 2 4" xfId="11515"/>
    <cellStyle name="20% - Accent3 2 3 3 2 5" xfId="15787"/>
    <cellStyle name="20% - Accent3 2 3 3 2 6" xfId="20022"/>
    <cellStyle name="20% - Accent3 2 3 3 2 7" xfId="24260"/>
    <cellStyle name="20% - Accent3 2 3 3 2 8" xfId="28338"/>
    <cellStyle name="20% - Accent3 2 3 3 3" xfId="1399"/>
    <cellStyle name="20% - Accent3 2 3 3 3 2" xfId="6376"/>
    <cellStyle name="20% - Accent3 2 3 3 3 3" xfId="10665"/>
    <cellStyle name="20% - Accent3 2 3 3 3 4" xfId="14941"/>
    <cellStyle name="20% - Accent3 2 3 3 3 5" xfId="19183"/>
    <cellStyle name="20% - Accent3 2 3 3 3 6" xfId="23430"/>
    <cellStyle name="20% - Accent3 2 3 3 3 7" xfId="27531"/>
    <cellStyle name="20% - Accent3 2 3 3 4" xfId="3368"/>
    <cellStyle name="20% - Accent3 2 3 3 4 2" xfId="8342"/>
    <cellStyle name="20% - Accent3 2 3 3 4 3" xfId="12619"/>
    <cellStyle name="20% - Accent3 2 3 3 4 4" xfId="16878"/>
    <cellStyle name="20% - Accent3 2 3 3 4 5" xfId="21097"/>
    <cellStyle name="20% - Accent3 2 3 3 4 6" xfId="25292"/>
    <cellStyle name="20% - Accent3 2 3 3 4 7" xfId="29188"/>
    <cellStyle name="20% - Accent3 2 3 3 5" xfId="4716"/>
    <cellStyle name="20% - Accent3 2 3 3 5 2" xfId="9688"/>
    <cellStyle name="20% - Accent3 2 3 3 5 3" xfId="13966"/>
    <cellStyle name="20% - Accent3 2 3 3 5 4" xfId="18223"/>
    <cellStyle name="20% - Accent3 2 3 3 5 5" xfId="22440"/>
    <cellStyle name="20% - Accent3 2 3 3 5 6" xfId="26626"/>
    <cellStyle name="20% - Accent3 2 3 3 5 7" xfId="30505"/>
    <cellStyle name="20% - Accent3 2 3 3 6" xfId="5634"/>
    <cellStyle name="20% - Accent3 2 3 3 7" xfId="6095"/>
    <cellStyle name="20% - Accent3 2 3 3 8" xfId="10383"/>
    <cellStyle name="20% - Accent3 2 3 3 9" xfId="14662"/>
    <cellStyle name="20% - Accent3 2 3 4" xfId="1926"/>
    <cellStyle name="20% - Accent3 2 3 4 2" xfId="3696"/>
    <cellStyle name="20% - Accent3 2 3 4 2 2" xfId="8670"/>
    <cellStyle name="20% - Accent3 2 3 4 2 3" xfId="12947"/>
    <cellStyle name="20% - Accent3 2 3 4 2 4" xfId="17206"/>
    <cellStyle name="20% - Accent3 2 3 4 2 5" xfId="21425"/>
    <cellStyle name="20% - Accent3 2 3 4 2 6" xfId="25620"/>
    <cellStyle name="20% - Accent3 2 3 4 2 7" xfId="29516"/>
    <cellStyle name="20% - Accent3 2 3 4 3" xfId="6902"/>
    <cellStyle name="20% - Accent3 2 3 4 4" xfId="11187"/>
    <cellStyle name="20% - Accent3 2 3 4 5" xfId="15460"/>
    <cellStyle name="20% - Accent3 2 3 4 6" xfId="19698"/>
    <cellStyle name="20% - Accent3 2 3 4 7" xfId="23935"/>
    <cellStyle name="20% - Accent3 2 3 4 8" xfId="28014"/>
    <cellStyle name="20% - Accent3 2 3 5" xfId="1041"/>
    <cellStyle name="20% - Accent3 2 3 5 2" xfId="6019"/>
    <cellStyle name="20% - Accent3 2 3 5 3" xfId="10308"/>
    <cellStyle name="20% - Accent3 2 3 5 4" xfId="14587"/>
    <cellStyle name="20% - Accent3 2 3 5 5" xfId="18837"/>
    <cellStyle name="20% - Accent3 2 3 5 6" xfId="23084"/>
    <cellStyle name="20% - Accent3 2 3 5 7" xfId="27206"/>
    <cellStyle name="20% - Accent3 2 3 6" xfId="3037"/>
    <cellStyle name="20% - Accent3 2 3 6 2" xfId="8011"/>
    <cellStyle name="20% - Accent3 2 3 6 3" xfId="12288"/>
    <cellStyle name="20% - Accent3 2 3 6 4" xfId="16548"/>
    <cellStyle name="20% - Accent3 2 3 6 5" xfId="20767"/>
    <cellStyle name="20% - Accent3 2 3 6 6" xfId="24963"/>
    <cellStyle name="20% - Accent3 2 3 6 7" xfId="28859"/>
    <cellStyle name="20% - Accent3 2 3 7" xfId="4387"/>
    <cellStyle name="20% - Accent3 2 3 7 2" xfId="9359"/>
    <cellStyle name="20% - Accent3 2 3 7 3" xfId="13637"/>
    <cellStyle name="20% - Accent3 2 3 7 4" xfId="17894"/>
    <cellStyle name="20% - Accent3 2 3 7 5" xfId="22111"/>
    <cellStyle name="20% - Accent3 2 3 7 6" xfId="26297"/>
    <cellStyle name="20% - Accent3 2 3 7 7" xfId="30176"/>
    <cellStyle name="20% - Accent3 2 3 8" xfId="5215"/>
    <cellStyle name="20% - Accent3 2 3 9" xfId="7836"/>
    <cellStyle name="20% - Accent3 2 4" xfId="383"/>
    <cellStyle name="20% - Accent3 2 4 10" xfId="12134"/>
    <cellStyle name="20% - Accent3 2 4 11" xfId="16398"/>
    <cellStyle name="20% - Accent3 2 4 12" xfId="20597"/>
    <cellStyle name="20% - Accent3 2 4 13" xfId="24828"/>
    <cellStyle name="20% - Accent3 2 4 2" xfId="757"/>
    <cellStyle name="20% - Accent3 2 4 2 10" xfId="22813"/>
    <cellStyle name="20% - Accent3 2 4 2 11" xfId="26965"/>
    <cellStyle name="20% - Accent3 2 4 2 2" xfId="2255"/>
    <cellStyle name="20% - Accent3 2 4 2 2 2" xfId="4126"/>
    <cellStyle name="20% - Accent3 2 4 2 2 2 2" xfId="9100"/>
    <cellStyle name="20% - Accent3 2 4 2 2 2 3" xfId="13377"/>
    <cellStyle name="20% - Accent3 2 4 2 2 2 4" xfId="17636"/>
    <cellStyle name="20% - Accent3 2 4 2 2 2 5" xfId="21855"/>
    <cellStyle name="20% - Accent3 2 4 2 2 2 6" xfId="26050"/>
    <cellStyle name="20% - Accent3 2 4 2 2 2 7" xfId="29946"/>
    <cellStyle name="20% - Accent3 2 4 2 2 3" xfId="7231"/>
    <cellStyle name="20% - Accent3 2 4 2 2 4" xfId="11516"/>
    <cellStyle name="20% - Accent3 2 4 2 2 5" xfId="15788"/>
    <cellStyle name="20% - Accent3 2 4 2 2 6" xfId="20023"/>
    <cellStyle name="20% - Accent3 2 4 2 2 7" xfId="24261"/>
    <cellStyle name="20% - Accent3 2 4 2 2 8" xfId="28339"/>
    <cellStyle name="20% - Accent3 2 4 2 3" xfId="1400"/>
    <cellStyle name="20% - Accent3 2 4 2 3 2" xfId="6377"/>
    <cellStyle name="20% - Accent3 2 4 2 3 3" xfId="10666"/>
    <cellStyle name="20% - Accent3 2 4 2 3 4" xfId="14942"/>
    <cellStyle name="20% - Accent3 2 4 2 3 5" xfId="19184"/>
    <cellStyle name="20% - Accent3 2 4 2 3 6" xfId="23431"/>
    <cellStyle name="20% - Accent3 2 4 2 3 7" xfId="27532"/>
    <cellStyle name="20% - Accent3 2 4 2 4" xfId="3469"/>
    <cellStyle name="20% - Accent3 2 4 2 4 2" xfId="8443"/>
    <cellStyle name="20% - Accent3 2 4 2 4 3" xfId="12720"/>
    <cellStyle name="20% - Accent3 2 4 2 4 4" xfId="16979"/>
    <cellStyle name="20% - Accent3 2 4 2 4 5" xfId="21198"/>
    <cellStyle name="20% - Accent3 2 4 2 4 6" xfId="25393"/>
    <cellStyle name="20% - Accent3 2 4 2 4 7" xfId="29289"/>
    <cellStyle name="20% - Accent3 2 4 2 5" xfId="4817"/>
    <cellStyle name="20% - Accent3 2 4 2 5 2" xfId="9789"/>
    <cellStyle name="20% - Accent3 2 4 2 5 3" xfId="14067"/>
    <cellStyle name="20% - Accent3 2 4 2 5 4" xfId="18324"/>
    <cellStyle name="20% - Accent3 2 4 2 5 5" xfId="22541"/>
    <cellStyle name="20% - Accent3 2 4 2 5 6" xfId="26727"/>
    <cellStyle name="20% - Accent3 2 4 2 5 7" xfId="30606"/>
    <cellStyle name="20% - Accent3 2 4 2 6" xfId="5735"/>
    <cellStyle name="20% - Accent3 2 4 2 7" xfId="10027"/>
    <cellStyle name="20% - Accent3 2 4 2 8" xfId="14305"/>
    <cellStyle name="20% - Accent3 2 4 2 9" xfId="18562"/>
    <cellStyle name="20% - Accent3 2 4 3" xfId="2016"/>
    <cellStyle name="20% - Accent3 2 4 3 2" xfId="3797"/>
    <cellStyle name="20% - Accent3 2 4 3 2 2" xfId="8771"/>
    <cellStyle name="20% - Accent3 2 4 3 2 3" xfId="13048"/>
    <cellStyle name="20% - Accent3 2 4 3 2 4" xfId="17307"/>
    <cellStyle name="20% - Accent3 2 4 3 2 5" xfId="21526"/>
    <cellStyle name="20% - Accent3 2 4 3 2 6" xfId="25721"/>
    <cellStyle name="20% - Accent3 2 4 3 2 7" xfId="29617"/>
    <cellStyle name="20% - Accent3 2 4 3 3" xfId="6992"/>
    <cellStyle name="20% - Accent3 2 4 3 4" xfId="11277"/>
    <cellStyle name="20% - Accent3 2 4 3 5" xfId="15549"/>
    <cellStyle name="20% - Accent3 2 4 3 6" xfId="19784"/>
    <cellStyle name="20% - Accent3 2 4 3 7" xfId="24022"/>
    <cellStyle name="20% - Accent3 2 4 3 8" xfId="28100"/>
    <cellStyle name="20% - Accent3 2 4 4" xfId="1155"/>
    <cellStyle name="20% - Accent3 2 4 4 2" xfId="6132"/>
    <cellStyle name="20% - Accent3 2 4 4 3" xfId="10421"/>
    <cellStyle name="20% - Accent3 2 4 4 4" xfId="14699"/>
    <cellStyle name="20% - Accent3 2 4 4 5" xfId="18942"/>
    <cellStyle name="20% - Accent3 2 4 4 6" xfId="23188"/>
    <cellStyle name="20% - Accent3 2 4 4 7" xfId="27293"/>
    <cellStyle name="20% - Accent3 2 4 5" xfId="2953"/>
    <cellStyle name="20% - Accent3 2 4 6" xfId="3139"/>
    <cellStyle name="20% - Accent3 2 4 6 2" xfId="8113"/>
    <cellStyle name="20% - Accent3 2 4 6 3" xfId="12390"/>
    <cellStyle name="20% - Accent3 2 4 6 4" xfId="16650"/>
    <cellStyle name="20% - Accent3 2 4 6 5" xfId="20868"/>
    <cellStyle name="20% - Accent3 2 4 6 6" xfId="25064"/>
    <cellStyle name="20% - Accent3 2 4 6 7" xfId="28960"/>
    <cellStyle name="20% - Accent3 2 4 7" xfId="4488"/>
    <cellStyle name="20% - Accent3 2 4 7 2" xfId="9460"/>
    <cellStyle name="20% - Accent3 2 4 7 3" xfId="13738"/>
    <cellStyle name="20% - Accent3 2 4 7 4" xfId="17995"/>
    <cellStyle name="20% - Accent3 2 4 7 5" xfId="22212"/>
    <cellStyle name="20% - Accent3 2 4 7 6" xfId="26398"/>
    <cellStyle name="20% - Accent3 2 4 7 7" xfId="30277"/>
    <cellStyle name="20% - Accent3 2 4 8" xfId="5362"/>
    <cellStyle name="20% - Accent3 2 4 9" xfId="7854"/>
    <cellStyle name="20% - Accent3 2 5" xfId="498"/>
    <cellStyle name="20% - Accent3 2 5 10" xfId="6090"/>
    <cellStyle name="20% - Accent3 2 5 11" xfId="16200"/>
    <cellStyle name="20% - Accent3 2 5 12" xfId="16385"/>
    <cellStyle name="20% - Accent3 2 5 2" xfId="872"/>
    <cellStyle name="20% - Accent3 2 5 2 10" xfId="22928"/>
    <cellStyle name="20% - Accent3 2 5 2 11" xfId="27080"/>
    <cellStyle name="20% - Accent3 2 5 2 2" xfId="2256"/>
    <cellStyle name="20% - Accent3 2 5 2 2 2" xfId="4241"/>
    <cellStyle name="20% - Accent3 2 5 2 2 2 2" xfId="9215"/>
    <cellStyle name="20% - Accent3 2 5 2 2 2 3" xfId="13492"/>
    <cellStyle name="20% - Accent3 2 5 2 2 2 4" xfId="17751"/>
    <cellStyle name="20% - Accent3 2 5 2 2 2 5" xfId="21970"/>
    <cellStyle name="20% - Accent3 2 5 2 2 2 6" xfId="26165"/>
    <cellStyle name="20% - Accent3 2 5 2 2 2 7" xfId="30061"/>
    <cellStyle name="20% - Accent3 2 5 2 2 3" xfId="7232"/>
    <cellStyle name="20% - Accent3 2 5 2 2 4" xfId="11517"/>
    <cellStyle name="20% - Accent3 2 5 2 2 5" xfId="15789"/>
    <cellStyle name="20% - Accent3 2 5 2 2 6" xfId="20024"/>
    <cellStyle name="20% - Accent3 2 5 2 2 7" xfId="24262"/>
    <cellStyle name="20% - Accent3 2 5 2 2 8" xfId="28340"/>
    <cellStyle name="20% - Accent3 2 5 2 3" xfId="1401"/>
    <cellStyle name="20% - Accent3 2 5 2 3 2" xfId="6378"/>
    <cellStyle name="20% - Accent3 2 5 2 3 3" xfId="10667"/>
    <cellStyle name="20% - Accent3 2 5 2 3 4" xfId="14943"/>
    <cellStyle name="20% - Accent3 2 5 2 3 5" xfId="19185"/>
    <cellStyle name="20% - Accent3 2 5 2 3 6" xfId="23432"/>
    <cellStyle name="20% - Accent3 2 5 2 3 7" xfId="27533"/>
    <cellStyle name="20% - Accent3 2 5 2 4" xfId="3584"/>
    <cellStyle name="20% - Accent3 2 5 2 4 2" xfId="8558"/>
    <cellStyle name="20% - Accent3 2 5 2 4 3" xfId="12835"/>
    <cellStyle name="20% - Accent3 2 5 2 4 4" xfId="17094"/>
    <cellStyle name="20% - Accent3 2 5 2 4 5" xfId="21313"/>
    <cellStyle name="20% - Accent3 2 5 2 4 6" xfId="25508"/>
    <cellStyle name="20% - Accent3 2 5 2 4 7" xfId="29404"/>
    <cellStyle name="20% - Accent3 2 5 2 5" xfId="4932"/>
    <cellStyle name="20% - Accent3 2 5 2 5 2" xfId="9904"/>
    <cellStyle name="20% - Accent3 2 5 2 5 3" xfId="14182"/>
    <cellStyle name="20% - Accent3 2 5 2 5 4" xfId="18439"/>
    <cellStyle name="20% - Accent3 2 5 2 5 5" xfId="22656"/>
    <cellStyle name="20% - Accent3 2 5 2 5 6" xfId="26842"/>
    <cellStyle name="20% - Accent3 2 5 2 5 7" xfId="30721"/>
    <cellStyle name="20% - Accent3 2 5 2 6" xfId="5850"/>
    <cellStyle name="20% - Accent3 2 5 2 7" xfId="10142"/>
    <cellStyle name="20% - Accent3 2 5 2 8" xfId="14420"/>
    <cellStyle name="20% - Accent3 2 5 2 9" xfId="18677"/>
    <cellStyle name="20% - Accent3 2 5 3" xfId="2146"/>
    <cellStyle name="20% - Accent3 2 5 3 2" xfId="3912"/>
    <cellStyle name="20% - Accent3 2 5 3 2 2" xfId="8886"/>
    <cellStyle name="20% - Accent3 2 5 3 2 3" xfId="13163"/>
    <cellStyle name="20% - Accent3 2 5 3 2 4" xfId="17422"/>
    <cellStyle name="20% - Accent3 2 5 3 2 5" xfId="21641"/>
    <cellStyle name="20% - Accent3 2 5 3 2 6" xfId="25836"/>
    <cellStyle name="20% - Accent3 2 5 3 2 7" xfId="29732"/>
    <cellStyle name="20% - Accent3 2 5 3 3" xfId="7122"/>
    <cellStyle name="20% - Accent3 2 5 3 4" xfId="11407"/>
    <cellStyle name="20% - Accent3 2 5 3 5" xfId="15679"/>
    <cellStyle name="20% - Accent3 2 5 3 6" xfId="19914"/>
    <cellStyle name="20% - Accent3 2 5 3 7" xfId="24152"/>
    <cellStyle name="20% - Accent3 2 5 3 8" xfId="28230"/>
    <cellStyle name="20% - Accent3 2 5 4" xfId="1288"/>
    <cellStyle name="20% - Accent3 2 5 4 2" xfId="6265"/>
    <cellStyle name="20% - Accent3 2 5 4 3" xfId="10554"/>
    <cellStyle name="20% - Accent3 2 5 4 4" xfId="14830"/>
    <cellStyle name="20% - Accent3 2 5 4 5" xfId="19073"/>
    <cellStyle name="20% - Accent3 2 5 4 6" xfId="23319"/>
    <cellStyle name="20% - Accent3 2 5 4 7" xfId="27423"/>
    <cellStyle name="20% - Accent3 2 5 5" xfId="3254"/>
    <cellStyle name="20% - Accent3 2 5 5 2" xfId="8228"/>
    <cellStyle name="20% - Accent3 2 5 5 3" xfId="12505"/>
    <cellStyle name="20% - Accent3 2 5 5 4" xfId="16765"/>
    <cellStyle name="20% - Accent3 2 5 5 5" xfId="20983"/>
    <cellStyle name="20% - Accent3 2 5 5 6" xfId="25179"/>
    <cellStyle name="20% - Accent3 2 5 5 7" xfId="29075"/>
    <cellStyle name="20% - Accent3 2 5 6" xfId="4603"/>
    <cellStyle name="20% - Accent3 2 5 6 2" xfId="9575"/>
    <cellStyle name="20% - Accent3 2 5 6 3" xfId="13853"/>
    <cellStyle name="20% - Accent3 2 5 6 4" xfId="18110"/>
    <cellStyle name="20% - Accent3 2 5 6 5" xfId="22327"/>
    <cellStyle name="20% - Accent3 2 5 6 6" xfId="26513"/>
    <cellStyle name="20% - Accent3 2 5 6 7" xfId="30392"/>
    <cellStyle name="20% - Accent3 2 5 7" xfId="5477"/>
    <cellStyle name="20% - Accent3 2 5 8" xfId="5188"/>
    <cellStyle name="20% - Accent3 2 5 9" xfId="5133"/>
    <cellStyle name="20% - Accent3 2 6" xfId="599"/>
    <cellStyle name="20% - Accent3 2 6 10" xfId="16476"/>
    <cellStyle name="20% - Accent3 2 6 11" xfId="19252"/>
    <cellStyle name="20% - Accent3 2 6 12" xfId="24893"/>
    <cellStyle name="20% - Accent3 2 6 2" xfId="1403"/>
    <cellStyle name="20% - Accent3 2 6 2 2" xfId="2258"/>
    <cellStyle name="20% - Accent3 2 6 2 2 2" xfId="7234"/>
    <cellStyle name="20% - Accent3 2 6 2 2 3" xfId="11519"/>
    <cellStyle name="20% - Accent3 2 6 2 2 4" xfId="15791"/>
    <cellStyle name="20% - Accent3 2 6 2 2 5" xfId="20026"/>
    <cellStyle name="20% - Accent3 2 6 2 2 6" xfId="24264"/>
    <cellStyle name="20% - Accent3 2 6 2 2 7" xfId="28342"/>
    <cellStyle name="20% - Accent3 2 6 2 3" xfId="3968"/>
    <cellStyle name="20% - Accent3 2 6 2 3 2" xfId="8942"/>
    <cellStyle name="20% - Accent3 2 6 2 3 3" xfId="13219"/>
    <cellStyle name="20% - Accent3 2 6 2 3 4" xfId="17478"/>
    <cellStyle name="20% - Accent3 2 6 2 3 5" xfId="21697"/>
    <cellStyle name="20% - Accent3 2 6 2 3 6" xfId="25892"/>
    <cellStyle name="20% - Accent3 2 6 2 3 7" xfId="29788"/>
    <cellStyle name="20% - Accent3 2 6 2 4" xfId="6380"/>
    <cellStyle name="20% - Accent3 2 6 2 5" xfId="10669"/>
    <cellStyle name="20% - Accent3 2 6 2 6" xfId="14945"/>
    <cellStyle name="20% - Accent3 2 6 2 7" xfId="19187"/>
    <cellStyle name="20% - Accent3 2 6 2 8" xfId="23434"/>
    <cellStyle name="20% - Accent3 2 6 2 9" xfId="27535"/>
    <cellStyle name="20% - Accent3 2 6 3" xfId="2257"/>
    <cellStyle name="20% - Accent3 2 6 3 2" xfId="7233"/>
    <cellStyle name="20% - Accent3 2 6 3 3" xfId="11518"/>
    <cellStyle name="20% - Accent3 2 6 3 4" xfId="15790"/>
    <cellStyle name="20% - Accent3 2 6 3 5" xfId="20025"/>
    <cellStyle name="20% - Accent3 2 6 3 6" xfId="24263"/>
    <cellStyle name="20% - Accent3 2 6 3 7" xfId="28341"/>
    <cellStyle name="20% - Accent3 2 6 4" xfId="1402"/>
    <cellStyle name="20% - Accent3 2 6 4 2" xfId="6379"/>
    <cellStyle name="20% - Accent3 2 6 4 3" xfId="10668"/>
    <cellStyle name="20% - Accent3 2 6 4 4" xfId="14944"/>
    <cellStyle name="20% - Accent3 2 6 4 5" xfId="19186"/>
    <cellStyle name="20% - Accent3 2 6 4 6" xfId="23433"/>
    <cellStyle name="20% - Accent3 2 6 4 7" xfId="27534"/>
    <cellStyle name="20% - Accent3 2 6 5" xfId="3311"/>
    <cellStyle name="20% - Accent3 2 6 5 2" xfId="8285"/>
    <cellStyle name="20% - Accent3 2 6 5 3" xfId="12562"/>
    <cellStyle name="20% - Accent3 2 6 5 4" xfId="16821"/>
    <cellStyle name="20% - Accent3 2 6 5 5" xfId="21040"/>
    <cellStyle name="20% - Accent3 2 6 5 6" xfId="25235"/>
    <cellStyle name="20% - Accent3 2 6 5 7" xfId="29131"/>
    <cellStyle name="20% - Accent3 2 6 6" xfId="4659"/>
    <cellStyle name="20% - Accent3 2 6 6 2" xfId="9631"/>
    <cellStyle name="20% - Accent3 2 6 6 3" xfId="13909"/>
    <cellStyle name="20% - Accent3 2 6 6 4" xfId="18166"/>
    <cellStyle name="20% - Accent3 2 6 6 5" xfId="22383"/>
    <cellStyle name="20% - Accent3 2 6 6 6" xfId="26569"/>
    <cellStyle name="20% - Accent3 2 6 6 7" xfId="30448"/>
    <cellStyle name="20% - Accent3 2 6 7" xfId="5577"/>
    <cellStyle name="20% - Accent3 2 6 8" xfId="7939"/>
    <cellStyle name="20% - Accent3 2 6 9" xfId="12216"/>
    <cellStyle name="20% - Accent3 2 7" xfId="1404"/>
    <cellStyle name="20% - Accent3 2 7 2" xfId="2259"/>
    <cellStyle name="20% - Accent3 2 7 2 2" xfId="7235"/>
    <cellStyle name="20% - Accent3 2 7 2 3" xfId="11520"/>
    <cellStyle name="20% - Accent3 2 7 2 4" xfId="15792"/>
    <cellStyle name="20% - Accent3 2 7 2 5" xfId="20027"/>
    <cellStyle name="20% - Accent3 2 7 2 6" xfId="24265"/>
    <cellStyle name="20% - Accent3 2 7 2 7" xfId="28343"/>
    <cellStyle name="20% - Accent3 2 7 3" xfId="3639"/>
    <cellStyle name="20% - Accent3 2 7 3 2" xfId="8613"/>
    <cellStyle name="20% - Accent3 2 7 3 3" xfId="12890"/>
    <cellStyle name="20% - Accent3 2 7 3 4" xfId="17149"/>
    <cellStyle name="20% - Accent3 2 7 3 5" xfId="21368"/>
    <cellStyle name="20% - Accent3 2 7 3 6" xfId="25563"/>
    <cellStyle name="20% - Accent3 2 7 3 7" xfId="29459"/>
    <cellStyle name="20% - Accent3 2 7 4" xfId="6381"/>
    <cellStyle name="20% - Accent3 2 7 5" xfId="10670"/>
    <cellStyle name="20% - Accent3 2 7 6" xfId="14946"/>
    <cellStyle name="20% - Accent3 2 7 7" xfId="19188"/>
    <cellStyle name="20% - Accent3 2 7 8" xfId="23435"/>
    <cellStyle name="20% - Accent3 2 7 9" xfId="27536"/>
    <cellStyle name="20% - Accent3 2 8" xfId="1851"/>
    <cellStyle name="20% - Accent3 2 8 2" xfId="6827"/>
    <cellStyle name="20% - Accent3 2 8 3" xfId="11113"/>
    <cellStyle name="20% - Accent3 2 8 4" xfId="15387"/>
    <cellStyle name="20% - Accent3 2 8 5" xfId="19623"/>
    <cellStyle name="20% - Accent3 2 8 6" xfId="23863"/>
    <cellStyle name="20% - Accent3 2 8 7" xfId="27944"/>
    <cellStyle name="20% - Accent3 2 9" xfId="937"/>
    <cellStyle name="20% - Accent3 2 9 2" xfId="5915"/>
    <cellStyle name="20% - Accent3 2 9 3" xfId="10205"/>
    <cellStyle name="20% - Accent3 2 9 4" xfId="14484"/>
    <cellStyle name="20% - Accent3 2 9 5" xfId="18739"/>
    <cellStyle name="20% - Accent3 2 9 6" xfId="22989"/>
    <cellStyle name="20% - Accent3 2 9 7" xfId="27135"/>
    <cellStyle name="20% - Accent3 3" xfId="122"/>
    <cellStyle name="20% - Accent3 3 2" xfId="969"/>
    <cellStyle name="20% - Accent3 3 3" xfId="2955"/>
    <cellStyle name="20% - Accent3 4" xfId="110"/>
    <cellStyle name="20% - Accent3 4 10" xfId="4350"/>
    <cellStyle name="20% - Accent3 4 10 2" xfId="9322"/>
    <cellStyle name="20% - Accent3 4 10 3" xfId="13600"/>
    <cellStyle name="20% - Accent3 4 10 4" xfId="17857"/>
    <cellStyle name="20% - Accent3 4 10 5" xfId="22074"/>
    <cellStyle name="20% - Accent3 4 10 6" xfId="26260"/>
    <cellStyle name="20% - Accent3 4 10 7" xfId="30139"/>
    <cellStyle name="20% - Accent3 4 11" xfId="5091"/>
    <cellStyle name="20% - Accent3 4 12" xfId="5082"/>
    <cellStyle name="20% - Accent3 4 13" xfId="7866"/>
    <cellStyle name="20% - Accent3 4 14" xfId="12146"/>
    <cellStyle name="20% - Accent3 4 15" xfId="20682"/>
    <cellStyle name="20% - Accent3 4 16" xfId="16305"/>
    <cellStyle name="20% - Accent3 4 2" xfId="301"/>
    <cellStyle name="20% - Accent3 4 2 10" xfId="12213"/>
    <cellStyle name="20% - Accent3 4 2 11" xfId="16473"/>
    <cellStyle name="20% - Accent3 4 2 12" xfId="10933"/>
    <cellStyle name="20% - Accent3 4 2 13" xfId="24890"/>
    <cellStyle name="20% - Accent3 4 2 2" xfId="465"/>
    <cellStyle name="20% - Accent3 4 2 2 10" xfId="5110"/>
    <cellStyle name="20% - Accent3 4 2 2 11" xfId="16531"/>
    <cellStyle name="20% - Accent3 4 2 2 12" xfId="6002"/>
    <cellStyle name="20% - Accent3 4 2 2 2" xfId="839"/>
    <cellStyle name="20% - Accent3 4 2 2 2 10" xfId="22895"/>
    <cellStyle name="20% - Accent3 4 2 2 2 11" xfId="27047"/>
    <cellStyle name="20% - Accent3 4 2 2 2 2" xfId="2260"/>
    <cellStyle name="20% - Accent3 4 2 2 2 2 2" xfId="4208"/>
    <cellStyle name="20% - Accent3 4 2 2 2 2 2 2" xfId="9182"/>
    <cellStyle name="20% - Accent3 4 2 2 2 2 2 3" xfId="13459"/>
    <cellStyle name="20% - Accent3 4 2 2 2 2 2 4" xfId="17718"/>
    <cellStyle name="20% - Accent3 4 2 2 2 2 2 5" xfId="21937"/>
    <cellStyle name="20% - Accent3 4 2 2 2 2 2 6" xfId="26132"/>
    <cellStyle name="20% - Accent3 4 2 2 2 2 2 7" xfId="30028"/>
    <cellStyle name="20% - Accent3 4 2 2 2 2 3" xfId="7236"/>
    <cellStyle name="20% - Accent3 4 2 2 2 2 4" xfId="11521"/>
    <cellStyle name="20% - Accent3 4 2 2 2 2 5" xfId="15793"/>
    <cellStyle name="20% - Accent3 4 2 2 2 2 6" xfId="20028"/>
    <cellStyle name="20% - Accent3 4 2 2 2 2 7" xfId="24266"/>
    <cellStyle name="20% - Accent3 4 2 2 2 2 8" xfId="28344"/>
    <cellStyle name="20% - Accent3 4 2 2 2 3" xfId="1405"/>
    <cellStyle name="20% - Accent3 4 2 2 2 3 2" xfId="6382"/>
    <cellStyle name="20% - Accent3 4 2 2 2 3 3" xfId="10671"/>
    <cellStyle name="20% - Accent3 4 2 2 2 3 4" xfId="14947"/>
    <cellStyle name="20% - Accent3 4 2 2 2 3 5" xfId="19189"/>
    <cellStyle name="20% - Accent3 4 2 2 2 3 6" xfId="23436"/>
    <cellStyle name="20% - Accent3 4 2 2 2 3 7" xfId="27537"/>
    <cellStyle name="20% - Accent3 4 2 2 2 4" xfId="3551"/>
    <cellStyle name="20% - Accent3 4 2 2 2 4 2" xfId="8525"/>
    <cellStyle name="20% - Accent3 4 2 2 2 4 3" xfId="12802"/>
    <cellStyle name="20% - Accent3 4 2 2 2 4 4" xfId="17061"/>
    <cellStyle name="20% - Accent3 4 2 2 2 4 5" xfId="21280"/>
    <cellStyle name="20% - Accent3 4 2 2 2 4 6" xfId="25475"/>
    <cellStyle name="20% - Accent3 4 2 2 2 4 7" xfId="29371"/>
    <cellStyle name="20% - Accent3 4 2 2 2 5" xfId="4899"/>
    <cellStyle name="20% - Accent3 4 2 2 2 5 2" xfId="9871"/>
    <cellStyle name="20% - Accent3 4 2 2 2 5 3" xfId="14149"/>
    <cellStyle name="20% - Accent3 4 2 2 2 5 4" xfId="18406"/>
    <cellStyle name="20% - Accent3 4 2 2 2 5 5" xfId="22623"/>
    <cellStyle name="20% - Accent3 4 2 2 2 5 6" xfId="26809"/>
    <cellStyle name="20% - Accent3 4 2 2 2 5 7" xfId="30688"/>
    <cellStyle name="20% - Accent3 4 2 2 2 6" xfId="5817"/>
    <cellStyle name="20% - Accent3 4 2 2 2 7" xfId="10109"/>
    <cellStyle name="20% - Accent3 4 2 2 2 8" xfId="14387"/>
    <cellStyle name="20% - Accent3 4 2 2 2 9" xfId="18644"/>
    <cellStyle name="20% - Accent3 4 2 2 3" xfId="2098"/>
    <cellStyle name="20% - Accent3 4 2 2 3 2" xfId="3879"/>
    <cellStyle name="20% - Accent3 4 2 2 3 2 2" xfId="8853"/>
    <cellStyle name="20% - Accent3 4 2 2 3 2 3" xfId="13130"/>
    <cellStyle name="20% - Accent3 4 2 2 3 2 4" xfId="17389"/>
    <cellStyle name="20% - Accent3 4 2 2 3 2 5" xfId="21608"/>
    <cellStyle name="20% - Accent3 4 2 2 3 2 6" xfId="25803"/>
    <cellStyle name="20% - Accent3 4 2 2 3 2 7" xfId="29699"/>
    <cellStyle name="20% - Accent3 4 2 2 3 3" xfId="7074"/>
    <cellStyle name="20% - Accent3 4 2 2 3 4" xfId="11359"/>
    <cellStyle name="20% - Accent3 4 2 2 3 5" xfId="15631"/>
    <cellStyle name="20% - Accent3 4 2 2 3 6" xfId="19866"/>
    <cellStyle name="20% - Accent3 4 2 2 3 7" xfId="24104"/>
    <cellStyle name="20% - Accent3 4 2 2 3 8" xfId="28182"/>
    <cellStyle name="20% - Accent3 4 2 2 4" xfId="1237"/>
    <cellStyle name="20% - Accent3 4 2 2 4 2" xfId="6214"/>
    <cellStyle name="20% - Accent3 4 2 2 4 3" xfId="10503"/>
    <cellStyle name="20% - Accent3 4 2 2 4 4" xfId="14781"/>
    <cellStyle name="20% - Accent3 4 2 2 4 5" xfId="19024"/>
    <cellStyle name="20% - Accent3 4 2 2 4 6" xfId="23270"/>
    <cellStyle name="20% - Accent3 4 2 2 4 7" xfId="27375"/>
    <cellStyle name="20% - Accent3 4 2 2 5" xfId="3221"/>
    <cellStyle name="20% - Accent3 4 2 2 5 2" xfId="8195"/>
    <cellStyle name="20% - Accent3 4 2 2 5 3" xfId="12472"/>
    <cellStyle name="20% - Accent3 4 2 2 5 4" xfId="16732"/>
    <cellStyle name="20% - Accent3 4 2 2 5 5" xfId="20950"/>
    <cellStyle name="20% - Accent3 4 2 2 5 6" xfId="25146"/>
    <cellStyle name="20% - Accent3 4 2 2 5 7" xfId="29042"/>
    <cellStyle name="20% - Accent3 4 2 2 6" xfId="4570"/>
    <cellStyle name="20% - Accent3 4 2 2 6 2" xfId="9542"/>
    <cellStyle name="20% - Accent3 4 2 2 6 3" xfId="13820"/>
    <cellStyle name="20% - Accent3 4 2 2 6 4" xfId="18077"/>
    <cellStyle name="20% - Accent3 4 2 2 6 5" xfId="22294"/>
    <cellStyle name="20% - Accent3 4 2 2 6 6" xfId="26480"/>
    <cellStyle name="20% - Accent3 4 2 2 6 7" xfId="30359"/>
    <cellStyle name="20% - Accent3 4 2 2 7" xfId="5444"/>
    <cellStyle name="20% - Accent3 4 2 2 8" xfId="5010"/>
    <cellStyle name="20% - Accent3 4 2 2 9" xfId="5569"/>
    <cellStyle name="20% - Accent3 4 2 3" xfId="684"/>
    <cellStyle name="20% - Accent3 4 2 3 10" xfId="22740"/>
    <cellStyle name="20% - Accent3 4 2 3 11" xfId="26892"/>
    <cellStyle name="20% - Accent3 4 2 3 2" xfId="2261"/>
    <cellStyle name="20% - Accent3 4 2 3 2 2" xfId="4053"/>
    <cellStyle name="20% - Accent3 4 2 3 2 2 2" xfId="9027"/>
    <cellStyle name="20% - Accent3 4 2 3 2 2 3" xfId="13304"/>
    <cellStyle name="20% - Accent3 4 2 3 2 2 4" xfId="17563"/>
    <cellStyle name="20% - Accent3 4 2 3 2 2 5" xfId="21782"/>
    <cellStyle name="20% - Accent3 4 2 3 2 2 6" xfId="25977"/>
    <cellStyle name="20% - Accent3 4 2 3 2 2 7" xfId="29873"/>
    <cellStyle name="20% - Accent3 4 2 3 2 3" xfId="7237"/>
    <cellStyle name="20% - Accent3 4 2 3 2 4" xfId="11522"/>
    <cellStyle name="20% - Accent3 4 2 3 2 5" xfId="15794"/>
    <cellStyle name="20% - Accent3 4 2 3 2 6" xfId="20029"/>
    <cellStyle name="20% - Accent3 4 2 3 2 7" xfId="24267"/>
    <cellStyle name="20% - Accent3 4 2 3 2 8" xfId="28345"/>
    <cellStyle name="20% - Accent3 4 2 3 3" xfId="1406"/>
    <cellStyle name="20% - Accent3 4 2 3 3 2" xfId="6383"/>
    <cellStyle name="20% - Accent3 4 2 3 3 3" xfId="10672"/>
    <cellStyle name="20% - Accent3 4 2 3 3 4" xfId="14948"/>
    <cellStyle name="20% - Accent3 4 2 3 3 5" xfId="19190"/>
    <cellStyle name="20% - Accent3 4 2 3 3 6" xfId="23437"/>
    <cellStyle name="20% - Accent3 4 2 3 3 7" xfId="27538"/>
    <cellStyle name="20% - Accent3 4 2 3 4" xfId="3396"/>
    <cellStyle name="20% - Accent3 4 2 3 4 2" xfId="8370"/>
    <cellStyle name="20% - Accent3 4 2 3 4 3" xfId="12647"/>
    <cellStyle name="20% - Accent3 4 2 3 4 4" xfId="16906"/>
    <cellStyle name="20% - Accent3 4 2 3 4 5" xfId="21125"/>
    <cellStyle name="20% - Accent3 4 2 3 4 6" xfId="25320"/>
    <cellStyle name="20% - Accent3 4 2 3 4 7" xfId="29216"/>
    <cellStyle name="20% - Accent3 4 2 3 5" xfId="4744"/>
    <cellStyle name="20% - Accent3 4 2 3 5 2" xfId="9716"/>
    <cellStyle name="20% - Accent3 4 2 3 5 3" xfId="13994"/>
    <cellStyle name="20% - Accent3 4 2 3 5 4" xfId="18251"/>
    <cellStyle name="20% - Accent3 4 2 3 5 5" xfId="22468"/>
    <cellStyle name="20% - Accent3 4 2 3 5 6" xfId="26654"/>
    <cellStyle name="20% - Accent3 4 2 3 5 7" xfId="30533"/>
    <cellStyle name="20% - Accent3 4 2 3 6" xfId="5662"/>
    <cellStyle name="20% - Accent3 4 2 3 7" xfId="9954"/>
    <cellStyle name="20% - Accent3 4 2 3 8" xfId="14232"/>
    <cellStyle name="20% - Accent3 4 2 3 9" xfId="18489"/>
    <cellStyle name="20% - Accent3 4 2 4" xfId="1945"/>
    <cellStyle name="20% - Accent3 4 2 4 2" xfId="3724"/>
    <cellStyle name="20% - Accent3 4 2 4 2 2" xfId="8698"/>
    <cellStyle name="20% - Accent3 4 2 4 2 3" xfId="12975"/>
    <cellStyle name="20% - Accent3 4 2 4 2 4" xfId="17234"/>
    <cellStyle name="20% - Accent3 4 2 4 2 5" xfId="21453"/>
    <cellStyle name="20% - Accent3 4 2 4 2 6" xfId="25648"/>
    <cellStyle name="20% - Accent3 4 2 4 2 7" xfId="29544"/>
    <cellStyle name="20% - Accent3 4 2 4 3" xfId="6921"/>
    <cellStyle name="20% - Accent3 4 2 4 4" xfId="11206"/>
    <cellStyle name="20% - Accent3 4 2 4 5" xfId="15479"/>
    <cellStyle name="20% - Accent3 4 2 4 6" xfId="19715"/>
    <cellStyle name="20% - Accent3 4 2 4 7" xfId="23953"/>
    <cellStyle name="20% - Accent3 4 2 4 8" xfId="28031"/>
    <cellStyle name="20% - Accent3 4 2 5" xfId="1061"/>
    <cellStyle name="20% - Accent3 4 2 5 2" xfId="6039"/>
    <cellStyle name="20% - Accent3 4 2 5 3" xfId="10328"/>
    <cellStyle name="20% - Accent3 4 2 5 4" xfId="14606"/>
    <cellStyle name="20% - Accent3 4 2 5 5" xfId="18855"/>
    <cellStyle name="20% - Accent3 4 2 5 6" xfId="23103"/>
    <cellStyle name="20% - Accent3 4 2 5 7" xfId="27223"/>
    <cellStyle name="20% - Accent3 4 2 6" xfId="3066"/>
    <cellStyle name="20% - Accent3 4 2 6 2" xfId="8040"/>
    <cellStyle name="20% - Accent3 4 2 6 3" xfId="12317"/>
    <cellStyle name="20% - Accent3 4 2 6 4" xfId="16577"/>
    <cellStyle name="20% - Accent3 4 2 6 5" xfId="20795"/>
    <cellStyle name="20% - Accent3 4 2 6 6" xfId="24991"/>
    <cellStyle name="20% - Accent3 4 2 6 7" xfId="28887"/>
    <cellStyle name="20% - Accent3 4 2 7" xfId="4415"/>
    <cellStyle name="20% - Accent3 4 2 7 2" xfId="9387"/>
    <cellStyle name="20% - Accent3 4 2 7 3" xfId="13665"/>
    <cellStyle name="20% - Accent3 4 2 7 4" xfId="17922"/>
    <cellStyle name="20% - Accent3 4 2 7 5" xfId="22139"/>
    <cellStyle name="20% - Accent3 4 2 7 6" xfId="26325"/>
    <cellStyle name="20% - Accent3 4 2 7 7" xfId="30204"/>
    <cellStyle name="20% - Accent3 4 2 8" xfId="5280"/>
    <cellStyle name="20% - Accent3 4 2 9" xfId="7936"/>
    <cellStyle name="20% - Accent3 4 3" xfId="403"/>
    <cellStyle name="20% - Accent3 4 3 10" xfId="16424"/>
    <cellStyle name="20% - Accent3 4 3 11" xfId="20463"/>
    <cellStyle name="20% - Accent3 4 3 12" xfId="24848"/>
    <cellStyle name="20% - Accent3 4 3 2" xfId="777"/>
    <cellStyle name="20% - Accent3 4 3 2 10" xfId="22833"/>
    <cellStyle name="20% - Accent3 4 3 2 11" xfId="26985"/>
    <cellStyle name="20% - Accent3 4 3 2 2" xfId="2262"/>
    <cellStyle name="20% - Accent3 4 3 2 2 2" xfId="4146"/>
    <cellStyle name="20% - Accent3 4 3 2 2 2 2" xfId="9120"/>
    <cellStyle name="20% - Accent3 4 3 2 2 2 3" xfId="13397"/>
    <cellStyle name="20% - Accent3 4 3 2 2 2 4" xfId="17656"/>
    <cellStyle name="20% - Accent3 4 3 2 2 2 5" xfId="21875"/>
    <cellStyle name="20% - Accent3 4 3 2 2 2 6" xfId="26070"/>
    <cellStyle name="20% - Accent3 4 3 2 2 2 7" xfId="29966"/>
    <cellStyle name="20% - Accent3 4 3 2 2 3" xfId="7238"/>
    <cellStyle name="20% - Accent3 4 3 2 2 4" xfId="11523"/>
    <cellStyle name="20% - Accent3 4 3 2 2 5" xfId="15795"/>
    <cellStyle name="20% - Accent3 4 3 2 2 6" xfId="20030"/>
    <cellStyle name="20% - Accent3 4 3 2 2 7" xfId="24268"/>
    <cellStyle name="20% - Accent3 4 3 2 2 8" xfId="28346"/>
    <cellStyle name="20% - Accent3 4 3 2 3" xfId="1407"/>
    <cellStyle name="20% - Accent3 4 3 2 3 2" xfId="6384"/>
    <cellStyle name="20% - Accent3 4 3 2 3 3" xfId="10673"/>
    <cellStyle name="20% - Accent3 4 3 2 3 4" xfId="14949"/>
    <cellStyle name="20% - Accent3 4 3 2 3 5" xfId="19191"/>
    <cellStyle name="20% - Accent3 4 3 2 3 6" xfId="23438"/>
    <cellStyle name="20% - Accent3 4 3 2 3 7" xfId="27539"/>
    <cellStyle name="20% - Accent3 4 3 2 4" xfId="3489"/>
    <cellStyle name="20% - Accent3 4 3 2 4 2" xfId="8463"/>
    <cellStyle name="20% - Accent3 4 3 2 4 3" xfId="12740"/>
    <cellStyle name="20% - Accent3 4 3 2 4 4" xfId="16999"/>
    <cellStyle name="20% - Accent3 4 3 2 4 5" xfId="21218"/>
    <cellStyle name="20% - Accent3 4 3 2 4 6" xfId="25413"/>
    <cellStyle name="20% - Accent3 4 3 2 4 7" xfId="29309"/>
    <cellStyle name="20% - Accent3 4 3 2 5" xfId="4837"/>
    <cellStyle name="20% - Accent3 4 3 2 5 2" xfId="9809"/>
    <cellStyle name="20% - Accent3 4 3 2 5 3" xfId="14087"/>
    <cellStyle name="20% - Accent3 4 3 2 5 4" xfId="18344"/>
    <cellStyle name="20% - Accent3 4 3 2 5 5" xfId="22561"/>
    <cellStyle name="20% - Accent3 4 3 2 5 6" xfId="26747"/>
    <cellStyle name="20% - Accent3 4 3 2 5 7" xfId="30626"/>
    <cellStyle name="20% - Accent3 4 3 2 6" xfId="5755"/>
    <cellStyle name="20% - Accent3 4 3 2 7" xfId="10047"/>
    <cellStyle name="20% - Accent3 4 3 2 8" xfId="14325"/>
    <cellStyle name="20% - Accent3 4 3 2 9" xfId="18582"/>
    <cellStyle name="20% - Accent3 4 3 3" xfId="2036"/>
    <cellStyle name="20% - Accent3 4 3 3 2" xfId="3817"/>
    <cellStyle name="20% - Accent3 4 3 3 2 2" xfId="8791"/>
    <cellStyle name="20% - Accent3 4 3 3 2 3" xfId="13068"/>
    <cellStyle name="20% - Accent3 4 3 3 2 4" xfId="17327"/>
    <cellStyle name="20% - Accent3 4 3 3 2 5" xfId="21546"/>
    <cellStyle name="20% - Accent3 4 3 3 2 6" xfId="25741"/>
    <cellStyle name="20% - Accent3 4 3 3 2 7" xfId="29637"/>
    <cellStyle name="20% - Accent3 4 3 3 3" xfId="7012"/>
    <cellStyle name="20% - Accent3 4 3 3 4" xfId="11297"/>
    <cellStyle name="20% - Accent3 4 3 3 5" xfId="15569"/>
    <cellStyle name="20% - Accent3 4 3 3 6" xfId="19804"/>
    <cellStyle name="20% - Accent3 4 3 3 7" xfId="24042"/>
    <cellStyle name="20% - Accent3 4 3 3 8" xfId="28120"/>
    <cellStyle name="20% - Accent3 4 3 4" xfId="1175"/>
    <cellStyle name="20% - Accent3 4 3 4 2" xfId="6152"/>
    <cellStyle name="20% - Accent3 4 3 4 3" xfId="10441"/>
    <cellStyle name="20% - Accent3 4 3 4 4" xfId="14719"/>
    <cellStyle name="20% - Accent3 4 3 4 5" xfId="18962"/>
    <cellStyle name="20% - Accent3 4 3 4 6" xfId="23208"/>
    <cellStyle name="20% - Accent3 4 3 4 7" xfId="27313"/>
    <cellStyle name="20% - Accent3 4 3 5" xfId="3159"/>
    <cellStyle name="20% - Accent3 4 3 5 2" xfId="8133"/>
    <cellStyle name="20% - Accent3 4 3 5 3" xfId="12410"/>
    <cellStyle name="20% - Accent3 4 3 5 4" xfId="16670"/>
    <cellStyle name="20% - Accent3 4 3 5 5" xfId="20888"/>
    <cellStyle name="20% - Accent3 4 3 5 6" xfId="25084"/>
    <cellStyle name="20% - Accent3 4 3 5 7" xfId="28980"/>
    <cellStyle name="20% - Accent3 4 3 6" xfId="4508"/>
    <cellStyle name="20% - Accent3 4 3 6 2" xfId="9480"/>
    <cellStyle name="20% - Accent3 4 3 6 3" xfId="13758"/>
    <cellStyle name="20% - Accent3 4 3 6 4" xfId="18015"/>
    <cellStyle name="20% - Accent3 4 3 6 5" xfId="22232"/>
    <cellStyle name="20% - Accent3 4 3 6 6" xfId="26418"/>
    <cellStyle name="20% - Accent3 4 3 6 7" xfId="30297"/>
    <cellStyle name="20% - Accent3 4 3 7" xfId="5382"/>
    <cellStyle name="20% - Accent3 4 3 8" xfId="7883"/>
    <cellStyle name="20% - Accent3 4 3 9" xfId="12161"/>
    <cellStyle name="20% - Accent3 4 4" xfId="517"/>
    <cellStyle name="20% - Accent3 4 4 10" xfId="12130"/>
    <cellStyle name="20% - Accent3 4 4 11" xfId="9290"/>
    <cellStyle name="20% - Accent3 4 4 12" xfId="9266"/>
    <cellStyle name="20% - Accent3 4 4 2" xfId="891"/>
    <cellStyle name="20% - Accent3 4 4 2 10" xfId="22947"/>
    <cellStyle name="20% - Accent3 4 4 2 11" xfId="27099"/>
    <cellStyle name="20% - Accent3 4 4 2 2" xfId="2263"/>
    <cellStyle name="20% - Accent3 4 4 2 2 2" xfId="4260"/>
    <cellStyle name="20% - Accent3 4 4 2 2 2 2" xfId="9234"/>
    <cellStyle name="20% - Accent3 4 4 2 2 2 3" xfId="13511"/>
    <cellStyle name="20% - Accent3 4 4 2 2 2 4" xfId="17770"/>
    <cellStyle name="20% - Accent3 4 4 2 2 2 5" xfId="21989"/>
    <cellStyle name="20% - Accent3 4 4 2 2 2 6" xfId="26184"/>
    <cellStyle name="20% - Accent3 4 4 2 2 2 7" xfId="30080"/>
    <cellStyle name="20% - Accent3 4 4 2 2 3" xfId="7239"/>
    <cellStyle name="20% - Accent3 4 4 2 2 4" xfId="11524"/>
    <cellStyle name="20% - Accent3 4 4 2 2 5" xfId="15796"/>
    <cellStyle name="20% - Accent3 4 4 2 2 6" xfId="20031"/>
    <cellStyle name="20% - Accent3 4 4 2 2 7" xfId="24269"/>
    <cellStyle name="20% - Accent3 4 4 2 2 8" xfId="28347"/>
    <cellStyle name="20% - Accent3 4 4 2 3" xfId="1408"/>
    <cellStyle name="20% - Accent3 4 4 2 3 2" xfId="6385"/>
    <cellStyle name="20% - Accent3 4 4 2 3 3" xfId="10674"/>
    <cellStyle name="20% - Accent3 4 4 2 3 4" xfId="14950"/>
    <cellStyle name="20% - Accent3 4 4 2 3 5" xfId="19192"/>
    <cellStyle name="20% - Accent3 4 4 2 3 6" xfId="23439"/>
    <cellStyle name="20% - Accent3 4 4 2 3 7" xfId="27540"/>
    <cellStyle name="20% - Accent3 4 4 2 4" xfId="3603"/>
    <cellStyle name="20% - Accent3 4 4 2 4 2" xfId="8577"/>
    <cellStyle name="20% - Accent3 4 4 2 4 3" xfId="12854"/>
    <cellStyle name="20% - Accent3 4 4 2 4 4" xfId="17113"/>
    <cellStyle name="20% - Accent3 4 4 2 4 5" xfId="21332"/>
    <cellStyle name="20% - Accent3 4 4 2 4 6" xfId="25527"/>
    <cellStyle name="20% - Accent3 4 4 2 4 7" xfId="29423"/>
    <cellStyle name="20% - Accent3 4 4 2 5" xfId="4951"/>
    <cellStyle name="20% - Accent3 4 4 2 5 2" xfId="9923"/>
    <cellStyle name="20% - Accent3 4 4 2 5 3" xfId="14201"/>
    <cellStyle name="20% - Accent3 4 4 2 5 4" xfId="18458"/>
    <cellStyle name="20% - Accent3 4 4 2 5 5" xfId="22675"/>
    <cellStyle name="20% - Accent3 4 4 2 5 6" xfId="26861"/>
    <cellStyle name="20% - Accent3 4 4 2 5 7" xfId="30740"/>
    <cellStyle name="20% - Accent3 4 4 2 6" xfId="5869"/>
    <cellStyle name="20% - Accent3 4 4 2 7" xfId="10161"/>
    <cellStyle name="20% - Accent3 4 4 2 8" xfId="14439"/>
    <cellStyle name="20% - Accent3 4 4 2 9" xfId="18696"/>
    <cellStyle name="20% - Accent3 4 4 3" xfId="2165"/>
    <cellStyle name="20% - Accent3 4 4 3 2" xfId="3931"/>
    <cellStyle name="20% - Accent3 4 4 3 2 2" xfId="8905"/>
    <cellStyle name="20% - Accent3 4 4 3 2 3" xfId="13182"/>
    <cellStyle name="20% - Accent3 4 4 3 2 4" xfId="17441"/>
    <cellStyle name="20% - Accent3 4 4 3 2 5" xfId="21660"/>
    <cellStyle name="20% - Accent3 4 4 3 2 6" xfId="25855"/>
    <cellStyle name="20% - Accent3 4 4 3 2 7" xfId="29751"/>
    <cellStyle name="20% - Accent3 4 4 3 3" xfId="7141"/>
    <cellStyle name="20% - Accent3 4 4 3 4" xfId="11426"/>
    <cellStyle name="20% - Accent3 4 4 3 5" xfId="15698"/>
    <cellStyle name="20% - Accent3 4 4 3 6" xfId="19933"/>
    <cellStyle name="20% - Accent3 4 4 3 7" xfId="24171"/>
    <cellStyle name="20% - Accent3 4 4 3 8" xfId="28249"/>
    <cellStyle name="20% - Accent3 4 4 4" xfId="1308"/>
    <cellStyle name="20% - Accent3 4 4 4 2" xfId="6285"/>
    <cellStyle name="20% - Accent3 4 4 4 3" xfId="10574"/>
    <cellStyle name="20% - Accent3 4 4 4 4" xfId="14850"/>
    <cellStyle name="20% - Accent3 4 4 4 5" xfId="19092"/>
    <cellStyle name="20% - Accent3 4 4 4 6" xfId="23339"/>
    <cellStyle name="20% - Accent3 4 4 4 7" xfId="27442"/>
    <cellStyle name="20% - Accent3 4 4 5" xfId="3273"/>
    <cellStyle name="20% - Accent3 4 4 5 2" xfId="8247"/>
    <cellStyle name="20% - Accent3 4 4 5 3" xfId="12524"/>
    <cellStyle name="20% - Accent3 4 4 5 4" xfId="16784"/>
    <cellStyle name="20% - Accent3 4 4 5 5" xfId="21002"/>
    <cellStyle name="20% - Accent3 4 4 5 6" xfId="25198"/>
    <cellStyle name="20% - Accent3 4 4 5 7" xfId="29094"/>
    <cellStyle name="20% - Accent3 4 4 6" xfId="4622"/>
    <cellStyle name="20% - Accent3 4 4 6 2" xfId="9594"/>
    <cellStyle name="20% - Accent3 4 4 6 3" xfId="13872"/>
    <cellStyle name="20% - Accent3 4 4 6 4" xfId="18129"/>
    <cellStyle name="20% - Accent3 4 4 6 5" xfId="22346"/>
    <cellStyle name="20% - Accent3 4 4 6 6" xfId="26532"/>
    <cellStyle name="20% - Accent3 4 4 6 7" xfId="30411"/>
    <cellStyle name="20% - Accent3 4 4 7" xfId="5496"/>
    <cellStyle name="20% - Accent3 4 4 8" xfId="5120"/>
    <cellStyle name="20% - Accent3 4 4 9" xfId="7850"/>
    <cellStyle name="20% - Accent3 4 5" xfId="618"/>
    <cellStyle name="20% - Accent3 4 5 10" xfId="14823"/>
    <cellStyle name="20% - Accent3 4 5 11" xfId="6896"/>
    <cellStyle name="20% - Accent3 4 5 12" xfId="23312"/>
    <cellStyle name="20% - Accent3 4 5 2" xfId="1410"/>
    <cellStyle name="20% - Accent3 4 5 2 2" xfId="2265"/>
    <cellStyle name="20% - Accent3 4 5 2 2 2" xfId="7241"/>
    <cellStyle name="20% - Accent3 4 5 2 2 3" xfId="11526"/>
    <cellStyle name="20% - Accent3 4 5 2 2 4" xfId="15798"/>
    <cellStyle name="20% - Accent3 4 5 2 2 5" xfId="20033"/>
    <cellStyle name="20% - Accent3 4 5 2 2 6" xfId="24271"/>
    <cellStyle name="20% - Accent3 4 5 2 2 7" xfId="28349"/>
    <cellStyle name="20% - Accent3 4 5 2 3" xfId="3987"/>
    <cellStyle name="20% - Accent3 4 5 2 3 2" xfId="8961"/>
    <cellStyle name="20% - Accent3 4 5 2 3 3" xfId="13238"/>
    <cellStyle name="20% - Accent3 4 5 2 3 4" xfId="17497"/>
    <cellStyle name="20% - Accent3 4 5 2 3 5" xfId="21716"/>
    <cellStyle name="20% - Accent3 4 5 2 3 6" xfId="25911"/>
    <cellStyle name="20% - Accent3 4 5 2 3 7" xfId="29807"/>
    <cellStyle name="20% - Accent3 4 5 2 4" xfId="6387"/>
    <cellStyle name="20% - Accent3 4 5 2 5" xfId="10676"/>
    <cellStyle name="20% - Accent3 4 5 2 6" xfId="14952"/>
    <cellStyle name="20% - Accent3 4 5 2 7" xfId="19194"/>
    <cellStyle name="20% - Accent3 4 5 2 8" xfId="23441"/>
    <cellStyle name="20% - Accent3 4 5 2 9" xfId="27542"/>
    <cellStyle name="20% - Accent3 4 5 3" xfId="2264"/>
    <cellStyle name="20% - Accent3 4 5 3 2" xfId="7240"/>
    <cellStyle name="20% - Accent3 4 5 3 3" xfId="11525"/>
    <cellStyle name="20% - Accent3 4 5 3 4" xfId="15797"/>
    <cellStyle name="20% - Accent3 4 5 3 5" xfId="20032"/>
    <cellStyle name="20% - Accent3 4 5 3 6" xfId="24270"/>
    <cellStyle name="20% - Accent3 4 5 3 7" xfId="28348"/>
    <cellStyle name="20% - Accent3 4 5 4" xfId="1409"/>
    <cellStyle name="20% - Accent3 4 5 4 2" xfId="6386"/>
    <cellStyle name="20% - Accent3 4 5 4 3" xfId="10675"/>
    <cellStyle name="20% - Accent3 4 5 4 4" xfId="14951"/>
    <cellStyle name="20% - Accent3 4 5 4 5" xfId="19193"/>
    <cellStyle name="20% - Accent3 4 5 4 6" xfId="23440"/>
    <cellStyle name="20% - Accent3 4 5 4 7" xfId="27541"/>
    <cellStyle name="20% - Accent3 4 5 5" xfId="3330"/>
    <cellStyle name="20% - Accent3 4 5 5 2" xfId="8304"/>
    <cellStyle name="20% - Accent3 4 5 5 3" xfId="12581"/>
    <cellStyle name="20% - Accent3 4 5 5 4" xfId="16840"/>
    <cellStyle name="20% - Accent3 4 5 5 5" xfId="21059"/>
    <cellStyle name="20% - Accent3 4 5 5 6" xfId="25254"/>
    <cellStyle name="20% - Accent3 4 5 5 7" xfId="29150"/>
    <cellStyle name="20% - Accent3 4 5 6" xfId="4678"/>
    <cellStyle name="20% - Accent3 4 5 6 2" xfId="9650"/>
    <cellStyle name="20% - Accent3 4 5 6 3" xfId="13928"/>
    <cellStyle name="20% - Accent3 4 5 6 4" xfId="18185"/>
    <cellStyle name="20% - Accent3 4 5 6 5" xfId="22402"/>
    <cellStyle name="20% - Accent3 4 5 6 6" xfId="26588"/>
    <cellStyle name="20% - Accent3 4 5 6 7" xfId="30467"/>
    <cellStyle name="20% - Accent3 4 5 7" xfId="5596"/>
    <cellStyle name="20% - Accent3 4 5 8" xfId="6258"/>
    <cellStyle name="20% - Accent3 4 5 9" xfId="10547"/>
    <cellStyle name="20% - Accent3 4 6" xfId="1411"/>
    <cellStyle name="20% - Accent3 4 6 2" xfId="2266"/>
    <cellStyle name="20% - Accent3 4 6 2 2" xfId="7242"/>
    <cellStyle name="20% - Accent3 4 6 2 3" xfId="11527"/>
    <cellStyle name="20% - Accent3 4 6 2 4" xfId="15799"/>
    <cellStyle name="20% - Accent3 4 6 2 5" xfId="20034"/>
    <cellStyle name="20% - Accent3 4 6 2 6" xfId="24272"/>
    <cellStyle name="20% - Accent3 4 6 2 7" xfId="28350"/>
    <cellStyle name="20% - Accent3 4 6 3" xfId="3658"/>
    <cellStyle name="20% - Accent3 4 6 3 2" xfId="8632"/>
    <cellStyle name="20% - Accent3 4 6 3 3" xfId="12909"/>
    <cellStyle name="20% - Accent3 4 6 3 4" xfId="17168"/>
    <cellStyle name="20% - Accent3 4 6 3 5" xfId="21387"/>
    <cellStyle name="20% - Accent3 4 6 3 6" xfId="25582"/>
    <cellStyle name="20% - Accent3 4 6 3 7" xfId="29478"/>
    <cellStyle name="20% - Accent3 4 6 4" xfId="6388"/>
    <cellStyle name="20% - Accent3 4 6 5" xfId="10677"/>
    <cellStyle name="20% - Accent3 4 6 6" xfId="14953"/>
    <cellStyle name="20% - Accent3 4 6 7" xfId="19195"/>
    <cellStyle name="20% - Accent3 4 6 8" xfId="23442"/>
    <cellStyle name="20% - Accent3 4 6 9" xfId="27543"/>
    <cellStyle name="20% - Accent3 4 7" xfId="1870"/>
    <cellStyle name="20% - Accent3 4 7 2" xfId="6846"/>
    <cellStyle name="20% - Accent3 4 7 3" xfId="11132"/>
    <cellStyle name="20% - Accent3 4 7 4" xfId="15406"/>
    <cellStyle name="20% - Accent3 4 7 5" xfId="19642"/>
    <cellStyle name="20% - Accent3 4 7 6" xfId="23882"/>
    <cellStyle name="20% - Accent3 4 7 7" xfId="27963"/>
    <cellStyle name="20% - Accent3 4 8" xfId="957"/>
    <cellStyle name="20% - Accent3 4 8 2" xfId="5935"/>
    <cellStyle name="20% - Accent3 4 8 3" xfId="10225"/>
    <cellStyle name="20% - Accent3 4 8 4" xfId="14504"/>
    <cellStyle name="20% - Accent3 4 8 5" xfId="18759"/>
    <cellStyle name="20% - Accent3 4 8 6" xfId="23009"/>
    <cellStyle name="20% - Accent3 4 8 7" xfId="27154"/>
    <cellStyle name="20% - Accent3 4 9" xfId="2995"/>
    <cellStyle name="20% - Accent3 4 9 2" xfId="7969"/>
    <cellStyle name="20% - Accent3 4 9 3" xfId="12246"/>
    <cellStyle name="20% - Accent3 4 9 4" xfId="16506"/>
    <cellStyle name="20% - Accent3 4 9 5" xfId="20725"/>
    <cellStyle name="20% - Accent3 4 9 6" xfId="24923"/>
    <cellStyle name="20% - Accent3 4 9 7" xfId="28820"/>
    <cellStyle name="20% - Accent3 5" xfId="288"/>
    <cellStyle name="20% - Accent3 5 2" xfId="434"/>
    <cellStyle name="20% - Accent3 5 2 10" xfId="16298"/>
    <cellStyle name="20% - Accent3 5 2 11" xfId="24852"/>
    <cellStyle name="20% - Accent3 5 2 2" xfId="808"/>
    <cellStyle name="20% - Accent3 5 2 2 10" xfId="18613"/>
    <cellStyle name="20% - Accent3 5 2 2 11" xfId="22864"/>
    <cellStyle name="20% - Accent3 5 2 2 12" xfId="27016"/>
    <cellStyle name="20% - Accent3 5 2 2 2" xfId="1412"/>
    <cellStyle name="20% - Accent3 5 2 2 2 2" xfId="2267"/>
    <cellStyle name="20% - Accent3 5 2 2 2 2 2" xfId="7243"/>
    <cellStyle name="20% - Accent3 5 2 2 2 2 3" xfId="11528"/>
    <cellStyle name="20% - Accent3 5 2 2 2 2 4" xfId="15800"/>
    <cellStyle name="20% - Accent3 5 2 2 2 2 5" xfId="20035"/>
    <cellStyle name="20% - Accent3 5 2 2 2 2 6" xfId="24273"/>
    <cellStyle name="20% - Accent3 5 2 2 2 2 7" xfId="28351"/>
    <cellStyle name="20% - Accent3 5 2 2 2 3" xfId="4177"/>
    <cellStyle name="20% - Accent3 5 2 2 2 3 2" xfId="9151"/>
    <cellStyle name="20% - Accent3 5 2 2 2 3 3" xfId="13428"/>
    <cellStyle name="20% - Accent3 5 2 2 2 3 4" xfId="17687"/>
    <cellStyle name="20% - Accent3 5 2 2 2 3 5" xfId="21906"/>
    <cellStyle name="20% - Accent3 5 2 2 2 3 6" xfId="26101"/>
    <cellStyle name="20% - Accent3 5 2 2 2 3 7" xfId="29997"/>
    <cellStyle name="20% - Accent3 5 2 2 2 4" xfId="6389"/>
    <cellStyle name="20% - Accent3 5 2 2 2 5" xfId="10678"/>
    <cellStyle name="20% - Accent3 5 2 2 2 6" xfId="14954"/>
    <cellStyle name="20% - Accent3 5 2 2 2 7" xfId="19196"/>
    <cellStyle name="20% - Accent3 5 2 2 2 8" xfId="23443"/>
    <cellStyle name="20% - Accent3 5 2 2 2 9" xfId="27544"/>
    <cellStyle name="20% - Accent3 5 2 2 3" xfId="2067"/>
    <cellStyle name="20% - Accent3 5 2 2 3 2" xfId="7043"/>
    <cellStyle name="20% - Accent3 5 2 2 3 3" xfId="11328"/>
    <cellStyle name="20% - Accent3 5 2 2 3 4" xfId="15600"/>
    <cellStyle name="20% - Accent3 5 2 2 3 5" xfId="19835"/>
    <cellStyle name="20% - Accent3 5 2 2 3 6" xfId="24073"/>
    <cellStyle name="20% - Accent3 5 2 2 3 7" xfId="28151"/>
    <cellStyle name="20% - Accent3 5 2 2 4" xfId="1206"/>
    <cellStyle name="20% - Accent3 5 2 2 4 2" xfId="6183"/>
    <cellStyle name="20% - Accent3 5 2 2 4 3" xfId="10472"/>
    <cellStyle name="20% - Accent3 5 2 2 4 4" xfId="14750"/>
    <cellStyle name="20% - Accent3 5 2 2 4 5" xfId="18993"/>
    <cellStyle name="20% - Accent3 5 2 2 4 6" xfId="23239"/>
    <cellStyle name="20% - Accent3 5 2 2 4 7" xfId="27344"/>
    <cellStyle name="20% - Accent3 5 2 2 5" xfId="3520"/>
    <cellStyle name="20% - Accent3 5 2 2 5 2" xfId="8494"/>
    <cellStyle name="20% - Accent3 5 2 2 5 3" xfId="12771"/>
    <cellStyle name="20% - Accent3 5 2 2 5 4" xfId="17030"/>
    <cellStyle name="20% - Accent3 5 2 2 5 5" xfId="21249"/>
    <cellStyle name="20% - Accent3 5 2 2 5 6" xfId="25444"/>
    <cellStyle name="20% - Accent3 5 2 2 5 7" xfId="29340"/>
    <cellStyle name="20% - Accent3 5 2 2 6" xfId="4868"/>
    <cellStyle name="20% - Accent3 5 2 2 6 2" xfId="9840"/>
    <cellStyle name="20% - Accent3 5 2 2 6 3" xfId="14118"/>
    <cellStyle name="20% - Accent3 5 2 2 6 4" xfId="18375"/>
    <cellStyle name="20% - Accent3 5 2 2 6 5" xfId="22592"/>
    <cellStyle name="20% - Accent3 5 2 2 6 6" xfId="26778"/>
    <cellStyle name="20% - Accent3 5 2 2 6 7" xfId="30657"/>
    <cellStyle name="20% - Accent3 5 2 2 7" xfId="5786"/>
    <cellStyle name="20% - Accent3 5 2 2 8" xfId="10078"/>
    <cellStyle name="20% - Accent3 5 2 2 9" xfId="14356"/>
    <cellStyle name="20% - Accent3 5 2 3" xfId="1117"/>
    <cellStyle name="20% - Accent3 5 2 3 2" xfId="3848"/>
    <cellStyle name="20% - Accent3 5 2 3 2 2" xfId="8822"/>
    <cellStyle name="20% - Accent3 5 2 3 2 3" xfId="13099"/>
    <cellStyle name="20% - Accent3 5 2 3 2 4" xfId="17358"/>
    <cellStyle name="20% - Accent3 5 2 3 2 5" xfId="21577"/>
    <cellStyle name="20% - Accent3 5 2 3 2 6" xfId="25772"/>
    <cellStyle name="20% - Accent3 5 2 3 2 7" xfId="29668"/>
    <cellStyle name="20% - Accent3 5 2 4" xfId="3190"/>
    <cellStyle name="20% - Accent3 5 2 4 2" xfId="8164"/>
    <cellStyle name="20% - Accent3 5 2 4 3" xfId="12441"/>
    <cellStyle name="20% - Accent3 5 2 4 4" xfId="16701"/>
    <cellStyle name="20% - Accent3 5 2 4 5" xfId="20919"/>
    <cellStyle name="20% - Accent3 5 2 4 6" xfId="25115"/>
    <cellStyle name="20% - Accent3 5 2 4 7" xfId="29011"/>
    <cellStyle name="20% - Accent3 5 2 5" xfId="4539"/>
    <cellStyle name="20% - Accent3 5 2 5 2" xfId="9511"/>
    <cellStyle name="20% - Accent3 5 2 5 3" xfId="13789"/>
    <cellStyle name="20% - Accent3 5 2 5 4" xfId="18046"/>
    <cellStyle name="20% - Accent3 5 2 5 5" xfId="22263"/>
    <cellStyle name="20% - Accent3 5 2 5 6" xfId="26449"/>
    <cellStyle name="20% - Accent3 5 2 5 7" xfId="30328"/>
    <cellStyle name="20% - Accent3 5 2 6" xfId="5413"/>
    <cellStyle name="20% - Accent3 5 2 7" xfId="7889"/>
    <cellStyle name="20% - Accent3 5 2 8" xfId="12167"/>
    <cellStyle name="20% - Accent3 5 2 9" xfId="16430"/>
    <cellStyle name="20% - Accent3 5 3" xfId="284"/>
    <cellStyle name="20% - Accent3 5 3 10" xfId="20591"/>
    <cellStyle name="20% - Accent3 5 3 11" xfId="24843"/>
    <cellStyle name="20% - Accent3 5 3 2" xfId="674"/>
    <cellStyle name="20% - Accent3 5 3 2 10" xfId="19379"/>
    <cellStyle name="20% - Accent3 5 3 2 2" xfId="2268"/>
    <cellStyle name="20% - Accent3 5 3 2 2 2" xfId="4043"/>
    <cellStyle name="20% - Accent3 5 3 2 2 2 2" xfId="9017"/>
    <cellStyle name="20% - Accent3 5 3 2 2 2 3" xfId="13294"/>
    <cellStyle name="20% - Accent3 5 3 2 2 2 4" xfId="17553"/>
    <cellStyle name="20% - Accent3 5 3 2 2 2 5" xfId="21772"/>
    <cellStyle name="20% - Accent3 5 3 2 2 2 6" xfId="25967"/>
    <cellStyle name="20% - Accent3 5 3 2 2 2 7" xfId="29863"/>
    <cellStyle name="20% - Accent3 5 3 2 2 3" xfId="7244"/>
    <cellStyle name="20% - Accent3 5 3 2 2 4" xfId="11529"/>
    <cellStyle name="20% - Accent3 5 3 2 2 5" xfId="15801"/>
    <cellStyle name="20% - Accent3 5 3 2 2 6" xfId="20036"/>
    <cellStyle name="20% - Accent3 5 3 2 2 7" xfId="24274"/>
    <cellStyle name="20% - Accent3 5 3 2 2 8" xfId="28352"/>
    <cellStyle name="20% - Accent3 5 3 2 3" xfId="3386"/>
    <cellStyle name="20% - Accent3 5 3 2 3 2" xfId="8360"/>
    <cellStyle name="20% - Accent3 5 3 2 3 3" xfId="12637"/>
    <cellStyle name="20% - Accent3 5 3 2 3 4" xfId="16896"/>
    <cellStyle name="20% - Accent3 5 3 2 3 5" xfId="21115"/>
    <cellStyle name="20% - Accent3 5 3 2 3 6" xfId="25310"/>
    <cellStyle name="20% - Accent3 5 3 2 3 7" xfId="29206"/>
    <cellStyle name="20% - Accent3 5 3 2 4" xfId="4734"/>
    <cellStyle name="20% - Accent3 5 3 2 4 2" xfId="9706"/>
    <cellStyle name="20% - Accent3 5 3 2 4 3" xfId="13984"/>
    <cellStyle name="20% - Accent3 5 3 2 4 4" xfId="18241"/>
    <cellStyle name="20% - Accent3 5 3 2 4 5" xfId="22458"/>
    <cellStyle name="20% - Accent3 5 3 2 4 6" xfId="26644"/>
    <cellStyle name="20% - Accent3 5 3 2 4 7" xfId="30523"/>
    <cellStyle name="20% - Accent3 5 3 2 5" xfId="5652"/>
    <cellStyle name="20% - Accent3 5 3 2 6" xfId="5528"/>
    <cellStyle name="20% - Accent3 5 3 2 7" xfId="5065"/>
    <cellStyle name="20% - Accent3 5 3 2 8" xfId="5312"/>
    <cellStyle name="20% - Accent3 5 3 2 9" xfId="22730"/>
    <cellStyle name="20% - Accent3 5 3 3" xfId="1413"/>
    <cellStyle name="20% - Accent3 5 3 3 2" xfId="3714"/>
    <cellStyle name="20% - Accent3 5 3 3 2 2" xfId="8688"/>
    <cellStyle name="20% - Accent3 5 3 3 2 3" xfId="12965"/>
    <cellStyle name="20% - Accent3 5 3 3 2 4" xfId="17224"/>
    <cellStyle name="20% - Accent3 5 3 3 2 5" xfId="21443"/>
    <cellStyle name="20% - Accent3 5 3 3 2 6" xfId="25638"/>
    <cellStyle name="20% - Accent3 5 3 3 2 7" xfId="29534"/>
    <cellStyle name="20% - Accent3 5 3 3 3" xfId="6390"/>
    <cellStyle name="20% - Accent3 5 3 3 4" xfId="10679"/>
    <cellStyle name="20% - Accent3 5 3 3 5" xfId="14955"/>
    <cellStyle name="20% - Accent3 5 3 3 6" xfId="19197"/>
    <cellStyle name="20% - Accent3 5 3 3 7" xfId="23444"/>
    <cellStyle name="20% - Accent3 5 3 3 8" xfId="27545"/>
    <cellStyle name="20% - Accent3 5 3 4" xfId="3056"/>
    <cellStyle name="20% - Accent3 5 3 4 2" xfId="8030"/>
    <cellStyle name="20% - Accent3 5 3 4 3" xfId="12307"/>
    <cellStyle name="20% - Accent3 5 3 4 4" xfId="16567"/>
    <cellStyle name="20% - Accent3 5 3 4 5" xfId="20785"/>
    <cellStyle name="20% - Accent3 5 3 4 6" xfId="24981"/>
    <cellStyle name="20% - Accent3 5 3 4 7" xfId="28877"/>
    <cellStyle name="20% - Accent3 5 3 5" xfId="4405"/>
    <cellStyle name="20% - Accent3 5 3 5 2" xfId="9377"/>
    <cellStyle name="20% - Accent3 5 3 5 3" xfId="13655"/>
    <cellStyle name="20% - Accent3 5 3 5 4" xfId="17912"/>
    <cellStyle name="20% - Accent3 5 3 5 5" xfId="22129"/>
    <cellStyle name="20% - Accent3 5 3 5 6" xfId="26315"/>
    <cellStyle name="20% - Accent3 5 3 5 7" xfId="30194"/>
    <cellStyle name="20% - Accent3 5 3 6" xfId="5263"/>
    <cellStyle name="20% - Accent3 5 3 7" xfId="7875"/>
    <cellStyle name="20% - Accent3 5 3 8" xfId="12155"/>
    <cellStyle name="20% - Accent3 5 3 9" xfId="16417"/>
    <cellStyle name="20% - Accent3 5 4" xfId="1906"/>
    <cellStyle name="20% - Accent3 5 4 2" xfId="6882"/>
    <cellStyle name="20% - Accent3 5 4 3" xfId="11168"/>
    <cellStyle name="20% - Accent3 5 4 4" xfId="15440"/>
    <cellStyle name="20% - Accent3 5 4 5" xfId="19678"/>
    <cellStyle name="20% - Accent3 5 4 6" xfId="23916"/>
    <cellStyle name="20% - Accent3 5 4 7" xfId="27997"/>
    <cellStyle name="20% - Accent3 5 5" xfId="1011"/>
    <cellStyle name="20% - Accent3 5 5 2" xfId="5989"/>
    <cellStyle name="20% - Accent3 5 5 3" xfId="10279"/>
    <cellStyle name="20% - Accent3 5 5 4" xfId="14557"/>
    <cellStyle name="20% - Accent3 5 5 5" xfId="18809"/>
    <cellStyle name="20% - Accent3 5 5 6" xfId="23058"/>
    <cellStyle name="20% - Accent3 5 5 7" xfId="27189"/>
    <cellStyle name="20% - Accent3 6" xfId="366"/>
    <cellStyle name="20% - Accent3 6 10" xfId="20661"/>
    <cellStyle name="20% - Accent3 6 11" xfId="23022"/>
    <cellStyle name="20% - Accent3 6 2" xfId="740"/>
    <cellStyle name="20% - Accent3 6 2 10" xfId="18545"/>
    <cellStyle name="20% - Accent3 6 2 11" xfId="22796"/>
    <cellStyle name="20% - Accent3 6 2 12" xfId="26948"/>
    <cellStyle name="20% - Accent3 6 2 2" xfId="1414"/>
    <cellStyle name="20% - Accent3 6 2 2 2" xfId="2269"/>
    <cellStyle name="20% - Accent3 6 2 2 2 2" xfId="7245"/>
    <cellStyle name="20% - Accent3 6 2 2 2 3" xfId="11530"/>
    <cellStyle name="20% - Accent3 6 2 2 2 4" xfId="15802"/>
    <cellStyle name="20% - Accent3 6 2 2 2 5" xfId="20037"/>
    <cellStyle name="20% - Accent3 6 2 2 2 6" xfId="24275"/>
    <cellStyle name="20% - Accent3 6 2 2 2 7" xfId="28353"/>
    <cellStyle name="20% - Accent3 6 2 2 3" xfId="4109"/>
    <cellStyle name="20% - Accent3 6 2 2 3 2" xfId="9083"/>
    <cellStyle name="20% - Accent3 6 2 2 3 3" xfId="13360"/>
    <cellStyle name="20% - Accent3 6 2 2 3 4" xfId="17619"/>
    <cellStyle name="20% - Accent3 6 2 2 3 5" xfId="21838"/>
    <cellStyle name="20% - Accent3 6 2 2 3 6" xfId="26033"/>
    <cellStyle name="20% - Accent3 6 2 2 3 7" xfId="29929"/>
    <cellStyle name="20% - Accent3 6 2 2 4" xfId="6391"/>
    <cellStyle name="20% - Accent3 6 2 2 5" xfId="10680"/>
    <cellStyle name="20% - Accent3 6 2 2 6" xfId="14956"/>
    <cellStyle name="20% - Accent3 6 2 2 7" xfId="19198"/>
    <cellStyle name="20% - Accent3 6 2 2 8" xfId="23445"/>
    <cellStyle name="20% - Accent3 6 2 2 9" xfId="27546"/>
    <cellStyle name="20% - Accent3 6 2 3" xfId="1999"/>
    <cellStyle name="20% - Accent3 6 2 3 2" xfId="6975"/>
    <cellStyle name="20% - Accent3 6 2 3 3" xfId="11260"/>
    <cellStyle name="20% - Accent3 6 2 3 4" xfId="15532"/>
    <cellStyle name="20% - Accent3 6 2 3 5" xfId="19767"/>
    <cellStyle name="20% - Accent3 6 2 3 6" xfId="24005"/>
    <cellStyle name="20% - Accent3 6 2 3 7" xfId="28083"/>
    <cellStyle name="20% - Accent3 6 2 4" xfId="1138"/>
    <cellStyle name="20% - Accent3 6 2 4 2" xfId="6115"/>
    <cellStyle name="20% - Accent3 6 2 4 3" xfId="10404"/>
    <cellStyle name="20% - Accent3 6 2 4 4" xfId="14682"/>
    <cellStyle name="20% - Accent3 6 2 4 5" xfId="18925"/>
    <cellStyle name="20% - Accent3 6 2 4 6" xfId="23171"/>
    <cellStyle name="20% - Accent3 6 2 4 7" xfId="27276"/>
    <cellStyle name="20% - Accent3 6 2 5" xfId="3452"/>
    <cellStyle name="20% - Accent3 6 2 5 2" xfId="8426"/>
    <cellStyle name="20% - Accent3 6 2 5 3" xfId="12703"/>
    <cellStyle name="20% - Accent3 6 2 5 4" xfId="16962"/>
    <cellStyle name="20% - Accent3 6 2 5 5" xfId="21181"/>
    <cellStyle name="20% - Accent3 6 2 5 6" xfId="25376"/>
    <cellStyle name="20% - Accent3 6 2 5 7" xfId="29272"/>
    <cellStyle name="20% - Accent3 6 2 6" xfId="4800"/>
    <cellStyle name="20% - Accent3 6 2 6 2" xfId="9772"/>
    <cellStyle name="20% - Accent3 6 2 6 3" xfId="14050"/>
    <cellStyle name="20% - Accent3 6 2 6 4" xfId="18307"/>
    <cellStyle name="20% - Accent3 6 2 6 5" xfId="22524"/>
    <cellStyle name="20% - Accent3 6 2 6 6" xfId="26710"/>
    <cellStyle name="20% - Accent3 6 2 6 7" xfId="30589"/>
    <cellStyle name="20% - Accent3 6 2 7" xfId="5718"/>
    <cellStyle name="20% - Accent3 6 2 8" xfId="10010"/>
    <cellStyle name="20% - Accent3 6 2 9" xfId="14288"/>
    <cellStyle name="20% - Accent3 6 3" xfId="1017"/>
    <cellStyle name="20% - Accent3 6 3 2" xfId="3780"/>
    <cellStyle name="20% - Accent3 6 3 2 2" xfId="8754"/>
    <cellStyle name="20% - Accent3 6 3 2 3" xfId="13031"/>
    <cellStyle name="20% - Accent3 6 3 2 4" xfId="17290"/>
    <cellStyle name="20% - Accent3 6 3 2 5" xfId="21509"/>
    <cellStyle name="20% - Accent3 6 3 2 6" xfId="25704"/>
    <cellStyle name="20% - Accent3 6 3 2 7" xfId="29600"/>
    <cellStyle name="20% - Accent3 6 4" xfId="3122"/>
    <cellStyle name="20% - Accent3 6 4 2" xfId="8096"/>
    <cellStyle name="20% - Accent3 6 4 3" xfId="12373"/>
    <cellStyle name="20% - Accent3 6 4 4" xfId="16633"/>
    <cellStyle name="20% - Accent3 6 4 5" xfId="20851"/>
    <cellStyle name="20% - Accent3 6 4 6" xfId="25047"/>
    <cellStyle name="20% - Accent3 6 4 7" xfId="28943"/>
    <cellStyle name="20% - Accent3 6 5" xfId="4471"/>
    <cellStyle name="20% - Accent3 6 5 2" xfId="9443"/>
    <cellStyle name="20% - Accent3 6 5 3" xfId="13721"/>
    <cellStyle name="20% - Accent3 6 5 4" xfId="17978"/>
    <cellStyle name="20% - Accent3 6 5 5" xfId="22195"/>
    <cellStyle name="20% - Accent3 6 5 6" xfId="26381"/>
    <cellStyle name="20% - Accent3 6 5 7" xfId="30260"/>
    <cellStyle name="20% - Accent3 6 6" xfId="5345"/>
    <cellStyle name="20% - Accent3 6 7" xfId="5950"/>
    <cellStyle name="20% - Accent3 6 8" xfId="10240"/>
    <cellStyle name="20% - Accent3 6 9" xfId="14518"/>
    <cellStyle name="20% - Accent3 7" xfId="551"/>
    <cellStyle name="20% - Accent3 7 2" xfId="1415"/>
    <cellStyle name="20% - Accent3 7 2 2" xfId="2270"/>
    <cellStyle name="20% - Accent3 7 2 2 2" xfId="7246"/>
    <cellStyle name="20% - Accent3 7 2 2 3" xfId="11531"/>
    <cellStyle name="20% - Accent3 7 2 2 4" xfId="15803"/>
    <cellStyle name="20% - Accent3 7 2 2 5" xfId="20038"/>
    <cellStyle name="20% - Accent3 7 2 2 6" xfId="24276"/>
    <cellStyle name="20% - Accent3 7 2 2 7" xfId="28354"/>
    <cellStyle name="20% - Accent3 7 2 3" xfId="6392"/>
    <cellStyle name="20% - Accent3 7 2 4" xfId="10681"/>
    <cellStyle name="20% - Accent3 7 2 5" xfId="14957"/>
    <cellStyle name="20% - Accent3 7 2 6" xfId="19199"/>
    <cellStyle name="20% - Accent3 7 2 7" xfId="23446"/>
    <cellStyle name="20% - Accent3 7 2 8" xfId="27547"/>
    <cellStyle name="20% - Accent3 7 3" xfId="2132"/>
    <cellStyle name="20% - Accent3 7 3 2" xfId="7108"/>
    <cellStyle name="20% - Accent3 7 3 3" xfId="11393"/>
    <cellStyle name="20% - Accent3 7 3 4" xfId="15665"/>
    <cellStyle name="20% - Accent3 7 3 5" xfId="19900"/>
    <cellStyle name="20% - Accent3 7 3 6" xfId="24138"/>
    <cellStyle name="20% - Accent3 7 3 7" xfId="28216"/>
    <cellStyle name="20% - Accent3 7 4" xfId="1273"/>
    <cellStyle name="20% - Accent3 7 4 2" xfId="6250"/>
    <cellStyle name="20% - Accent3 7 4 3" xfId="10539"/>
    <cellStyle name="20% - Accent3 7 4 4" xfId="14815"/>
    <cellStyle name="20% - Accent3 7 4 5" xfId="19058"/>
    <cellStyle name="20% - Accent3 7 4 6" xfId="23304"/>
    <cellStyle name="20% - Accent3 7 4 7" xfId="27409"/>
    <cellStyle name="20% - Accent3 8" xfId="1416"/>
    <cellStyle name="20% - Accent4" xfId="4" builtinId="42" customBuiltin="1"/>
    <cellStyle name="20% - Accent4 2" xfId="86"/>
    <cellStyle name="20% - Accent4 2 10" xfId="2978"/>
    <cellStyle name="20% - Accent4 2 10 2" xfId="7952"/>
    <cellStyle name="20% - Accent4 2 10 3" xfId="12229"/>
    <cellStyle name="20% - Accent4 2 10 4" xfId="16489"/>
    <cellStyle name="20% - Accent4 2 10 5" xfId="20708"/>
    <cellStyle name="20% - Accent4 2 10 6" xfId="24906"/>
    <cellStyle name="20% - Accent4 2 10 7" xfId="28803"/>
    <cellStyle name="20% - Accent4 2 11" xfId="4334"/>
    <cellStyle name="20% - Accent4 2 11 2" xfId="9306"/>
    <cellStyle name="20% - Accent4 2 11 3" xfId="13584"/>
    <cellStyle name="20% - Accent4 2 11 4" xfId="17841"/>
    <cellStyle name="20% - Accent4 2 11 5" xfId="22058"/>
    <cellStyle name="20% - Accent4 2 11 6" xfId="26244"/>
    <cellStyle name="20% - Accent4 2 11 7" xfId="30123"/>
    <cellStyle name="20% - Accent4 2 12" xfId="5067"/>
    <cellStyle name="20% - Accent4 2 13" xfId="6276"/>
    <cellStyle name="20% - Accent4 2 14" xfId="10565"/>
    <cellStyle name="20% - Accent4 2 15" xfId="14841"/>
    <cellStyle name="20% - Accent4 2 16" xfId="16233"/>
    <cellStyle name="20% - Accent4 2 17" xfId="23330"/>
    <cellStyle name="20% - Accent4 2 2" xfId="172"/>
    <cellStyle name="20% - Accent4 2 2 10" xfId="4366"/>
    <cellStyle name="20% - Accent4 2 2 10 2" xfId="9338"/>
    <cellStyle name="20% - Accent4 2 2 10 3" xfId="13616"/>
    <cellStyle name="20% - Accent4 2 2 10 4" xfId="17873"/>
    <cellStyle name="20% - Accent4 2 2 10 5" xfId="22090"/>
    <cellStyle name="20% - Accent4 2 2 10 6" xfId="26276"/>
    <cellStyle name="20% - Accent4 2 2 10 7" xfId="30155"/>
    <cellStyle name="20% - Accent4 2 2 11" xfId="5152"/>
    <cellStyle name="20% - Accent4 2 2 12" xfId="6647"/>
    <cellStyle name="20% - Accent4 2 2 13" xfId="10935"/>
    <cellStyle name="20% - Accent4 2 2 14" xfId="15210"/>
    <cellStyle name="20% - Accent4 2 2 15" xfId="15374"/>
    <cellStyle name="20% - Accent4 2 2 16" xfId="23695"/>
    <cellStyle name="20% - Accent4 2 2 2" xfId="316"/>
    <cellStyle name="20% - Accent4 2 2 2 10" xfId="11998"/>
    <cellStyle name="20% - Accent4 2 2 2 11" xfId="16271"/>
    <cellStyle name="20% - Accent4 2 2 2 12" xfId="20664"/>
    <cellStyle name="20% - Accent4 2 2 2 13" xfId="24724"/>
    <cellStyle name="20% - Accent4 2 2 2 2" xfId="480"/>
    <cellStyle name="20% - Accent4 2 2 2 2 10" xfId="10945"/>
    <cellStyle name="20% - Accent4 2 2 2 2 11" xfId="12171"/>
    <cellStyle name="20% - Accent4 2 2 2 2 12" xfId="20543"/>
    <cellStyle name="20% - Accent4 2 2 2 2 2" xfId="854"/>
    <cellStyle name="20% - Accent4 2 2 2 2 2 10" xfId="22910"/>
    <cellStyle name="20% - Accent4 2 2 2 2 2 11" xfId="27062"/>
    <cellStyle name="20% - Accent4 2 2 2 2 2 2" xfId="2271"/>
    <cellStyle name="20% - Accent4 2 2 2 2 2 2 2" xfId="4223"/>
    <cellStyle name="20% - Accent4 2 2 2 2 2 2 2 2" xfId="9197"/>
    <cellStyle name="20% - Accent4 2 2 2 2 2 2 2 3" xfId="13474"/>
    <cellStyle name="20% - Accent4 2 2 2 2 2 2 2 4" xfId="17733"/>
    <cellStyle name="20% - Accent4 2 2 2 2 2 2 2 5" xfId="21952"/>
    <cellStyle name="20% - Accent4 2 2 2 2 2 2 2 6" xfId="26147"/>
    <cellStyle name="20% - Accent4 2 2 2 2 2 2 2 7" xfId="30043"/>
    <cellStyle name="20% - Accent4 2 2 2 2 2 2 3" xfId="7247"/>
    <cellStyle name="20% - Accent4 2 2 2 2 2 2 4" xfId="11532"/>
    <cellStyle name="20% - Accent4 2 2 2 2 2 2 5" xfId="15804"/>
    <cellStyle name="20% - Accent4 2 2 2 2 2 2 6" xfId="20039"/>
    <cellStyle name="20% - Accent4 2 2 2 2 2 2 7" xfId="24277"/>
    <cellStyle name="20% - Accent4 2 2 2 2 2 2 8" xfId="28355"/>
    <cellStyle name="20% - Accent4 2 2 2 2 2 3" xfId="1417"/>
    <cellStyle name="20% - Accent4 2 2 2 2 2 3 2" xfId="6394"/>
    <cellStyle name="20% - Accent4 2 2 2 2 2 3 3" xfId="10683"/>
    <cellStyle name="20% - Accent4 2 2 2 2 2 3 4" xfId="14959"/>
    <cellStyle name="20% - Accent4 2 2 2 2 2 3 5" xfId="19201"/>
    <cellStyle name="20% - Accent4 2 2 2 2 2 3 6" xfId="23448"/>
    <cellStyle name="20% - Accent4 2 2 2 2 2 3 7" xfId="27548"/>
    <cellStyle name="20% - Accent4 2 2 2 2 2 4" xfId="3566"/>
    <cellStyle name="20% - Accent4 2 2 2 2 2 4 2" xfId="8540"/>
    <cellStyle name="20% - Accent4 2 2 2 2 2 4 3" xfId="12817"/>
    <cellStyle name="20% - Accent4 2 2 2 2 2 4 4" xfId="17076"/>
    <cellStyle name="20% - Accent4 2 2 2 2 2 4 5" xfId="21295"/>
    <cellStyle name="20% - Accent4 2 2 2 2 2 4 6" xfId="25490"/>
    <cellStyle name="20% - Accent4 2 2 2 2 2 4 7" xfId="29386"/>
    <cellStyle name="20% - Accent4 2 2 2 2 2 5" xfId="4914"/>
    <cellStyle name="20% - Accent4 2 2 2 2 2 5 2" xfId="9886"/>
    <cellStyle name="20% - Accent4 2 2 2 2 2 5 3" xfId="14164"/>
    <cellStyle name="20% - Accent4 2 2 2 2 2 5 4" xfId="18421"/>
    <cellStyle name="20% - Accent4 2 2 2 2 2 5 5" xfId="22638"/>
    <cellStyle name="20% - Accent4 2 2 2 2 2 5 6" xfId="26824"/>
    <cellStyle name="20% - Accent4 2 2 2 2 2 5 7" xfId="30703"/>
    <cellStyle name="20% - Accent4 2 2 2 2 2 6" xfId="5832"/>
    <cellStyle name="20% - Accent4 2 2 2 2 2 7" xfId="10124"/>
    <cellStyle name="20% - Accent4 2 2 2 2 2 8" xfId="14402"/>
    <cellStyle name="20% - Accent4 2 2 2 2 2 9" xfId="18659"/>
    <cellStyle name="20% - Accent4 2 2 2 2 3" xfId="2113"/>
    <cellStyle name="20% - Accent4 2 2 2 2 3 2" xfId="3894"/>
    <cellStyle name="20% - Accent4 2 2 2 2 3 2 2" xfId="8868"/>
    <cellStyle name="20% - Accent4 2 2 2 2 3 2 3" xfId="13145"/>
    <cellStyle name="20% - Accent4 2 2 2 2 3 2 4" xfId="17404"/>
    <cellStyle name="20% - Accent4 2 2 2 2 3 2 5" xfId="21623"/>
    <cellStyle name="20% - Accent4 2 2 2 2 3 2 6" xfId="25818"/>
    <cellStyle name="20% - Accent4 2 2 2 2 3 2 7" xfId="29714"/>
    <cellStyle name="20% - Accent4 2 2 2 2 3 3" xfId="7089"/>
    <cellStyle name="20% - Accent4 2 2 2 2 3 4" xfId="11374"/>
    <cellStyle name="20% - Accent4 2 2 2 2 3 5" xfId="15646"/>
    <cellStyle name="20% - Accent4 2 2 2 2 3 6" xfId="19881"/>
    <cellStyle name="20% - Accent4 2 2 2 2 3 7" xfId="24119"/>
    <cellStyle name="20% - Accent4 2 2 2 2 3 8" xfId="28197"/>
    <cellStyle name="20% - Accent4 2 2 2 2 4" xfId="1252"/>
    <cellStyle name="20% - Accent4 2 2 2 2 4 2" xfId="6229"/>
    <cellStyle name="20% - Accent4 2 2 2 2 4 3" xfId="10518"/>
    <cellStyle name="20% - Accent4 2 2 2 2 4 4" xfId="14796"/>
    <cellStyle name="20% - Accent4 2 2 2 2 4 5" xfId="19039"/>
    <cellStyle name="20% - Accent4 2 2 2 2 4 6" xfId="23285"/>
    <cellStyle name="20% - Accent4 2 2 2 2 4 7" xfId="27390"/>
    <cellStyle name="20% - Accent4 2 2 2 2 5" xfId="3236"/>
    <cellStyle name="20% - Accent4 2 2 2 2 5 2" xfId="8210"/>
    <cellStyle name="20% - Accent4 2 2 2 2 5 3" xfId="12487"/>
    <cellStyle name="20% - Accent4 2 2 2 2 5 4" xfId="16747"/>
    <cellStyle name="20% - Accent4 2 2 2 2 5 5" xfId="20965"/>
    <cellStyle name="20% - Accent4 2 2 2 2 5 6" xfId="25161"/>
    <cellStyle name="20% - Accent4 2 2 2 2 5 7" xfId="29057"/>
    <cellStyle name="20% - Accent4 2 2 2 2 6" xfId="4585"/>
    <cellStyle name="20% - Accent4 2 2 2 2 6 2" xfId="9557"/>
    <cellStyle name="20% - Accent4 2 2 2 2 6 3" xfId="13835"/>
    <cellStyle name="20% - Accent4 2 2 2 2 6 4" xfId="18092"/>
    <cellStyle name="20% - Accent4 2 2 2 2 6 5" xfId="22309"/>
    <cellStyle name="20% - Accent4 2 2 2 2 6 6" xfId="26495"/>
    <cellStyle name="20% - Accent4 2 2 2 2 6 7" xfId="30374"/>
    <cellStyle name="20% - Accent4 2 2 2 2 7" xfId="5459"/>
    <cellStyle name="20% - Accent4 2 2 2 2 8" xfId="5126"/>
    <cellStyle name="20% - Accent4 2 2 2 2 9" xfId="6657"/>
    <cellStyle name="20% - Accent4 2 2 2 3" xfId="699"/>
    <cellStyle name="20% - Accent4 2 2 2 3 10" xfId="22755"/>
    <cellStyle name="20% - Accent4 2 2 2 3 11" xfId="26907"/>
    <cellStyle name="20% - Accent4 2 2 2 3 2" xfId="2272"/>
    <cellStyle name="20% - Accent4 2 2 2 3 2 2" xfId="4068"/>
    <cellStyle name="20% - Accent4 2 2 2 3 2 2 2" xfId="9042"/>
    <cellStyle name="20% - Accent4 2 2 2 3 2 2 3" xfId="13319"/>
    <cellStyle name="20% - Accent4 2 2 2 3 2 2 4" xfId="17578"/>
    <cellStyle name="20% - Accent4 2 2 2 3 2 2 5" xfId="21797"/>
    <cellStyle name="20% - Accent4 2 2 2 3 2 2 6" xfId="25992"/>
    <cellStyle name="20% - Accent4 2 2 2 3 2 2 7" xfId="29888"/>
    <cellStyle name="20% - Accent4 2 2 2 3 2 3" xfId="7248"/>
    <cellStyle name="20% - Accent4 2 2 2 3 2 4" xfId="11533"/>
    <cellStyle name="20% - Accent4 2 2 2 3 2 5" xfId="15805"/>
    <cellStyle name="20% - Accent4 2 2 2 3 2 6" xfId="20040"/>
    <cellStyle name="20% - Accent4 2 2 2 3 2 7" xfId="24278"/>
    <cellStyle name="20% - Accent4 2 2 2 3 2 8" xfId="28356"/>
    <cellStyle name="20% - Accent4 2 2 2 3 3" xfId="1418"/>
    <cellStyle name="20% - Accent4 2 2 2 3 3 2" xfId="6395"/>
    <cellStyle name="20% - Accent4 2 2 2 3 3 3" xfId="10684"/>
    <cellStyle name="20% - Accent4 2 2 2 3 3 4" xfId="14960"/>
    <cellStyle name="20% - Accent4 2 2 2 3 3 5" xfId="19202"/>
    <cellStyle name="20% - Accent4 2 2 2 3 3 6" xfId="23449"/>
    <cellStyle name="20% - Accent4 2 2 2 3 3 7" xfId="27549"/>
    <cellStyle name="20% - Accent4 2 2 2 3 4" xfId="3411"/>
    <cellStyle name="20% - Accent4 2 2 2 3 4 2" xfId="8385"/>
    <cellStyle name="20% - Accent4 2 2 2 3 4 3" xfId="12662"/>
    <cellStyle name="20% - Accent4 2 2 2 3 4 4" xfId="16921"/>
    <cellStyle name="20% - Accent4 2 2 2 3 4 5" xfId="21140"/>
    <cellStyle name="20% - Accent4 2 2 2 3 4 6" xfId="25335"/>
    <cellStyle name="20% - Accent4 2 2 2 3 4 7" xfId="29231"/>
    <cellStyle name="20% - Accent4 2 2 2 3 5" xfId="4759"/>
    <cellStyle name="20% - Accent4 2 2 2 3 5 2" xfId="9731"/>
    <cellStyle name="20% - Accent4 2 2 2 3 5 3" xfId="14009"/>
    <cellStyle name="20% - Accent4 2 2 2 3 5 4" xfId="18266"/>
    <cellStyle name="20% - Accent4 2 2 2 3 5 5" xfId="22483"/>
    <cellStyle name="20% - Accent4 2 2 2 3 5 6" xfId="26669"/>
    <cellStyle name="20% - Accent4 2 2 2 3 5 7" xfId="30548"/>
    <cellStyle name="20% - Accent4 2 2 2 3 6" xfId="5677"/>
    <cellStyle name="20% - Accent4 2 2 2 3 7" xfId="9969"/>
    <cellStyle name="20% - Accent4 2 2 2 3 8" xfId="14247"/>
    <cellStyle name="20% - Accent4 2 2 2 3 9" xfId="18504"/>
    <cellStyle name="20% - Accent4 2 2 2 4" xfId="1961"/>
    <cellStyle name="20% - Accent4 2 2 2 4 2" xfId="3739"/>
    <cellStyle name="20% - Accent4 2 2 2 4 2 2" xfId="8713"/>
    <cellStyle name="20% - Accent4 2 2 2 4 2 3" xfId="12990"/>
    <cellStyle name="20% - Accent4 2 2 2 4 2 4" xfId="17249"/>
    <cellStyle name="20% - Accent4 2 2 2 4 2 5" xfId="21468"/>
    <cellStyle name="20% - Accent4 2 2 2 4 2 6" xfId="25663"/>
    <cellStyle name="20% - Accent4 2 2 2 4 2 7" xfId="29559"/>
    <cellStyle name="20% - Accent4 2 2 2 4 3" xfId="6937"/>
    <cellStyle name="20% - Accent4 2 2 2 4 4" xfId="11222"/>
    <cellStyle name="20% - Accent4 2 2 2 4 5" xfId="15495"/>
    <cellStyle name="20% - Accent4 2 2 2 4 6" xfId="19731"/>
    <cellStyle name="20% - Accent4 2 2 2 4 7" xfId="23969"/>
    <cellStyle name="20% - Accent4 2 2 2 4 8" xfId="28047"/>
    <cellStyle name="20% - Accent4 2 2 2 5" xfId="1077"/>
    <cellStyle name="20% - Accent4 2 2 2 5 2" xfId="6055"/>
    <cellStyle name="20% - Accent4 2 2 2 5 3" xfId="10344"/>
    <cellStyle name="20% - Accent4 2 2 2 5 4" xfId="14622"/>
    <cellStyle name="20% - Accent4 2 2 2 5 5" xfId="18871"/>
    <cellStyle name="20% - Accent4 2 2 2 5 6" xfId="23119"/>
    <cellStyle name="20% - Accent4 2 2 2 5 7" xfId="27239"/>
    <cellStyle name="20% - Accent4 2 2 2 6" xfId="3081"/>
    <cellStyle name="20% - Accent4 2 2 2 6 2" xfId="8055"/>
    <cellStyle name="20% - Accent4 2 2 2 6 3" xfId="12332"/>
    <cellStyle name="20% - Accent4 2 2 2 6 4" xfId="16592"/>
    <cellStyle name="20% - Accent4 2 2 2 6 5" xfId="20810"/>
    <cellStyle name="20% - Accent4 2 2 2 6 6" xfId="25006"/>
    <cellStyle name="20% - Accent4 2 2 2 6 7" xfId="28902"/>
    <cellStyle name="20% - Accent4 2 2 2 7" xfId="4430"/>
    <cellStyle name="20% - Accent4 2 2 2 7 2" xfId="9402"/>
    <cellStyle name="20% - Accent4 2 2 2 7 3" xfId="13680"/>
    <cellStyle name="20% - Accent4 2 2 2 7 4" xfId="17937"/>
    <cellStyle name="20% - Accent4 2 2 2 7 5" xfId="22154"/>
    <cellStyle name="20% - Accent4 2 2 2 7 6" xfId="26340"/>
    <cellStyle name="20% - Accent4 2 2 2 7 7" xfId="30219"/>
    <cellStyle name="20% - Accent4 2 2 2 8" xfId="5295"/>
    <cellStyle name="20% - Accent4 2 2 2 9" xfId="7715"/>
    <cellStyle name="20% - Accent4 2 2 3" xfId="419"/>
    <cellStyle name="20% - Accent4 2 2 3 10" xfId="16319"/>
    <cellStyle name="20% - Accent4 2 2 3 11" xfId="20696"/>
    <cellStyle name="20% - Accent4 2 2 3 12" xfId="24765"/>
    <cellStyle name="20% - Accent4 2 2 3 2" xfId="793"/>
    <cellStyle name="20% - Accent4 2 2 3 2 10" xfId="22849"/>
    <cellStyle name="20% - Accent4 2 2 3 2 11" xfId="27001"/>
    <cellStyle name="20% - Accent4 2 2 3 2 2" xfId="2273"/>
    <cellStyle name="20% - Accent4 2 2 3 2 2 2" xfId="4162"/>
    <cellStyle name="20% - Accent4 2 2 3 2 2 2 2" xfId="9136"/>
    <cellStyle name="20% - Accent4 2 2 3 2 2 2 3" xfId="13413"/>
    <cellStyle name="20% - Accent4 2 2 3 2 2 2 4" xfId="17672"/>
    <cellStyle name="20% - Accent4 2 2 3 2 2 2 5" xfId="21891"/>
    <cellStyle name="20% - Accent4 2 2 3 2 2 2 6" xfId="26086"/>
    <cellStyle name="20% - Accent4 2 2 3 2 2 2 7" xfId="29982"/>
    <cellStyle name="20% - Accent4 2 2 3 2 2 3" xfId="7249"/>
    <cellStyle name="20% - Accent4 2 2 3 2 2 4" xfId="11534"/>
    <cellStyle name="20% - Accent4 2 2 3 2 2 5" xfId="15806"/>
    <cellStyle name="20% - Accent4 2 2 3 2 2 6" xfId="20041"/>
    <cellStyle name="20% - Accent4 2 2 3 2 2 7" xfId="24279"/>
    <cellStyle name="20% - Accent4 2 2 3 2 2 8" xfId="28357"/>
    <cellStyle name="20% - Accent4 2 2 3 2 3" xfId="1419"/>
    <cellStyle name="20% - Accent4 2 2 3 2 3 2" xfId="6396"/>
    <cellStyle name="20% - Accent4 2 2 3 2 3 3" xfId="10685"/>
    <cellStyle name="20% - Accent4 2 2 3 2 3 4" xfId="14961"/>
    <cellStyle name="20% - Accent4 2 2 3 2 3 5" xfId="19203"/>
    <cellStyle name="20% - Accent4 2 2 3 2 3 6" xfId="23450"/>
    <cellStyle name="20% - Accent4 2 2 3 2 3 7" xfId="27550"/>
    <cellStyle name="20% - Accent4 2 2 3 2 4" xfId="3505"/>
    <cellStyle name="20% - Accent4 2 2 3 2 4 2" xfId="8479"/>
    <cellStyle name="20% - Accent4 2 2 3 2 4 3" xfId="12756"/>
    <cellStyle name="20% - Accent4 2 2 3 2 4 4" xfId="17015"/>
    <cellStyle name="20% - Accent4 2 2 3 2 4 5" xfId="21234"/>
    <cellStyle name="20% - Accent4 2 2 3 2 4 6" xfId="25429"/>
    <cellStyle name="20% - Accent4 2 2 3 2 4 7" xfId="29325"/>
    <cellStyle name="20% - Accent4 2 2 3 2 5" xfId="4853"/>
    <cellStyle name="20% - Accent4 2 2 3 2 5 2" xfId="9825"/>
    <cellStyle name="20% - Accent4 2 2 3 2 5 3" xfId="14103"/>
    <cellStyle name="20% - Accent4 2 2 3 2 5 4" xfId="18360"/>
    <cellStyle name="20% - Accent4 2 2 3 2 5 5" xfId="22577"/>
    <cellStyle name="20% - Accent4 2 2 3 2 5 6" xfId="26763"/>
    <cellStyle name="20% - Accent4 2 2 3 2 5 7" xfId="30642"/>
    <cellStyle name="20% - Accent4 2 2 3 2 6" xfId="5771"/>
    <cellStyle name="20% - Accent4 2 2 3 2 7" xfId="10063"/>
    <cellStyle name="20% - Accent4 2 2 3 2 8" xfId="14341"/>
    <cellStyle name="20% - Accent4 2 2 3 2 9" xfId="18598"/>
    <cellStyle name="20% - Accent4 2 2 3 3" xfId="2052"/>
    <cellStyle name="20% - Accent4 2 2 3 3 2" xfId="3833"/>
    <cellStyle name="20% - Accent4 2 2 3 3 2 2" xfId="8807"/>
    <cellStyle name="20% - Accent4 2 2 3 3 2 3" xfId="13084"/>
    <cellStyle name="20% - Accent4 2 2 3 3 2 4" xfId="17343"/>
    <cellStyle name="20% - Accent4 2 2 3 3 2 5" xfId="21562"/>
    <cellStyle name="20% - Accent4 2 2 3 3 2 6" xfId="25757"/>
    <cellStyle name="20% - Accent4 2 2 3 3 2 7" xfId="29653"/>
    <cellStyle name="20% - Accent4 2 2 3 3 3" xfId="7028"/>
    <cellStyle name="20% - Accent4 2 2 3 3 4" xfId="11313"/>
    <cellStyle name="20% - Accent4 2 2 3 3 5" xfId="15585"/>
    <cellStyle name="20% - Accent4 2 2 3 3 6" xfId="19820"/>
    <cellStyle name="20% - Accent4 2 2 3 3 7" xfId="24058"/>
    <cellStyle name="20% - Accent4 2 2 3 3 8" xfId="28136"/>
    <cellStyle name="20% - Accent4 2 2 3 4" xfId="1191"/>
    <cellStyle name="20% - Accent4 2 2 3 4 2" xfId="6168"/>
    <cellStyle name="20% - Accent4 2 2 3 4 3" xfId="10457"/>
    <cellStyle name="20% - Accent4 2 2 3 4 4" xfId="14735"/>
    <cellStyle name="20% - Accent4 2 2 3 4 5" xfId="18978"/>
    <cellStyle name="20% - Accent4 2 2 3 4 6" xfId="23224"/>
    <cellStyle name="20% - Accent4 2 2 3 4 7" xfId="27329"/>
    <cellStyle name="20% - Accent4 2 2 3 5" xfId="3175"/>
    <cellStyle name="20% - Accent4 2 2 3 5 2" xfId="8149"/>
    <cellStyle name="20% - Accent4 2 2 3 5 3" xfId="12426"/>
    <cellStyle name="20% - Accent4 2 2 3 5 4" xfId="16686"/>
    <cellStyle name="20% - Accent4 2 2 3 5 5" xfId="20904"/>
    <cellStyle name="20% - Accent4 2 2 3 5 6" xfId="25100"/>
    <cellStyle name="20% - Accent4 2 2 3 5 7" xfId="28996"/>
    <cellStyle name="20% - Accent4 2 2 3 6" xfId="4524"/>
    <cellStyle name="20% - Accent4 2 2 3 6 2" xfId="9496"/>
    <cellStyle name="20% - Accent4 2 2 3 6 3" xfId="13774"/>
    <cellStyle name="20% - Accent4 2 2 3 6 4" xfId="18031"/>
    <cellStyle name="20% - Accent4 2 2 3 6 5" xfId="22248"/>
    <cellStyle name="20% - Accent4 2 2 3 6 6" xfId="26434"/>
    <cellStyle name="20% - Accent4 2 2 3 6 7" xfId="30313"/>
    <cellStyle name="20% - Accent4 2 2 3 7" xfId="5398"/>
    <cellStyle name="20% - Accent4 2 2 3 8" xfId="7768"/>
    <cellStyle name="20% - Accent4 2 2 3 9" xfId="12050"/>
    <cellStyle name="20% - Accent4 2 2 4" xfId="533"/>
    <cellStyle name="20% - Accent4 2 2 4 10" xfId="10288"/>
    <cellStyle name="20% - Accent4 2 2 4 11" xfId="16411"/>
    <cellStyle name="20% - Accent4 2 2 4 12" xfId="20695"/>
    <cellStyle name="20% - Accent4 2 2 4 2" xfId="907"/>
    <cellStyle name="20% - Accent4 2 2 4 2 10" xfId="22963"/>
    <cellStyle name="20% - Accent4 2 2 4 2 11" xfId="27115"/>
    <cellStyle name="20% - Accent4 2 2 4 2 2" xfId="2274"/>
    <cellStyle name="20% - Accent4 2 2 4 2 2 2" xfId="4276"/>
    <cellStyle name="20% - Accent4 2 2 4 2 2 2 2" xfId="9250"/>
    <cellStyle name="20% - Accent4 2 2 4 2 2 2 3" xfId="13527"/>
    <cellStyle name="20% - Accent4 2 2 4 2 2 2 4" xfId="17786"/>
    <cellStyle name="20% - Accent4 2 2 4 2 2 2 5" xfId="22005"/>
    <cellStyle name="20% - Accent4 2 2 4 2 2 2 6" xfId="26200"/>
    <cellStyle name="20% - Accent4 2 2 4 2 2 2 7" xfId="30096"/>
    <cellStyle name="20% - Accent4 2 2 4 2 2 3" xfId="7250"/>
    <cellStyle name="20% - Accent4 2 2 4 2 2 4" xfId="11535"/>
    <cellStyle name="20% - Accent4 2 2 4 2 2 5" xfId="15807"/>
    <cellStyle name="20% - Accent4 2 2 4 2 2 6" xfId="20042"/>
    <cellStyle name="20% - Accent4 2 2 4 2 2 7" xfId="24280"/>
    <cellStyle name="20% - Accent4 2 2 4 2 2 8" xfId="28358"/>
    <cellStyle name="20% - Accent4 2 2 4 2 3" xfId="1420"/>
    <cellStyle name="20% - Accent4 2 2 4 2 3 2" xfId="6397"/>
    <cellStyle name="20% - Accent4 2 2 4 2 3 3" xfId="10686"/>
    <cellStyle name="20% - Accent4 2 2 4 2 3 4" xfId="14962"/>
    <cellStyle name="20% - Accent4 2 2 4 2 3 5" xfId="19204"/>
    <cellStyle name="20% - Accent4 2 2 4 2 3 6" xfId="23451"/>
    <cellStyle name="20% - Accent4 2 2 4 2 3 7" xfId="27551"/>
    <cellStyle name="20% - Accent4 2 2 4 2 4" xfId="3619"/>
    <cellStyle name="20% - Accent4 2 2 4 2 4 2" xfId="8593"/>
    <cellStyle name="20% - Accent4 2 2 4 2 4 3" xfId="12870"/>
    <cellStyle name="20% - Accent4 2 2 4 2 4 4" xfId="17129"/>
    <cellStyle name="20% - Accent4 2 2 4 2 4 5" xfId="21348"/>
    <cellStyle name="20% - Accent4 2 2 4 2 4 6" xfId="25543"/>
    <cellStyle name="20% - Accent4 2 2 4 2 4 7" xfId="29439"/>
    <cellStyle name="20% - Accent4 2 2 4 2 5" xfId="4967"/>
    <cellStyle name="20% - Accent4 2 2 4 2 5 2" xfId="9939"/>
    <cellStyle name="20% - Accent4 2 2 4 2 5 3" xfId="14217"/>
    <cellStyle name="20% - Accent4 2 2 4 2 5 4" xfId="18474"/>
    <cellStyle name="20% - Accent4 2 2 4 2 5 5" xfId="22691"/>
    <cellStyle name="20% - Accent4 2 2 4 2 5 6" xfId="26877"/>
    <cellStyle name="20% - Accent4 2 2 4 2 5 7" xfId="30756"/>
    <cellStyle name="20% - Accent4 2 2 4 2 6" xfId="5885"/>
    <cellStyle name="20% - Accent4 2 2 4 2 7" xfId="10177"/>
    <cellStyle name="20% - Accent4 2 2 4 2 8" xfId="14455"/>
    <cellStyle name="20% - Accent4 2 2 4 2 9" xfId="18712"/>
    <cellStyle name="20% - Accent4 2 2 4 3" xfId="2180"/>
    <cellStyle name="20% - Accent4 2 2 4 3 2" xfId="3947"/>
    <cellStyle name="20% - Accent4 2 2 4 3 2 2" xfId="8921"/>
    <cellStyle name="20% - Accent4 2 2 4 3 2 3" xfId="13198"/>
    <cellStyle name="20% - Accent4 2 2 4 3 2 4" xfId="17457"/>
    <cellStyle name="20% - Accent4 2 2 4 3 2 5" xfId="21676"/>
    <cellStyle name="20% - Accent4 2 2 4 3 2 6" xfId="25871"/>
    <cellStyle name="20% - Accent4 2 2 4 3 2 7" xfId="29767"/>
    <cellStyle name="20% - Accent4 2 2 4 3 3" xfId="7156"/>
    <cellStyle name="20% - Accent4 2 2 4 3 4" xfId="11441"/>
    <cellStyle name="20% - Accent4 2 2 4 3 5" xfId="15713"/>
    <cellStyle name="20% - Accent4 2 2 4 3 6" xfId="19948"/>
    <cellStyle name="20% - Accent4 2 2 4 3 7" xfId="24186"/>
    <cellStyle name="20% - Accent4 2 2 4 3 8" xfId="28264"/>
    <cellStyle name="20% - Accent4 2 2 4 4" xfId="1323"/>
    <cellStyle name="20% - Accent4 2 2 4 4 2" xfId="6300"/>
    <cellStyle name="20% - Accent4 2 2 4 4 3" xfId="10589"/>
    <cellStyle name="20% - Accent4 2 2 4 4 4" xfId="14865"/>
    <cellStyle name="20% - Accent4 2 2 4 4 5" xfId="19107"/>
    <cellStyle name="20% - Accent4 2 2 4 4 6" xfId="23354"/>
    <cellStyle name="20% - Accent4 2 2 4 4 7" xfId="27457"/>
    <cellStyle name="20% - Accent4 2 2 4 5" xfId="3289"/>
    <cellStyle name="20% - Accent4 2 2 4 5 2" xfId="8263"/>
    <cellStyle name="20% - Accent4 2 2 4 5 3" xfId="12540"/>
    <cellStyle name="20% - Accent4 2 2 4 5 4" xfId="16800"/>
    <cellStyle name="20% - Accent4 2 2 4 5 5" xfId="21018"/>
    <cellStyle name="20% - Accent4 2 2 4 5 6" xfId="25214"/>
    <cellStyle name="20% - Accent4 2 2 4 5 7" xfId="29110"/>
    <cellStyle name="20% - Accent4 2 2 4 6" xfId="4638"/>
    <cellStyle name="20% - Accent4 2 2 4 6 2" xfId="9610"/>
    <cellStyle name="20% - Accent4 2 2 4 6 3" xfId="13888"/>
    <cellStyle name="20% - Accent4 2 2 4 6 4" xfId="18145"/>
    <cellStyle name="20% - Accent4 2 2 4 6 5" xfId="22362"/>
    <cellStyle name="20% - Accent4 2 2 4 6 6" xfId="26548"/>
    <cellStyle name="20% - Accent4 2 2 4 6 7" xfId="30427"/>
    <cellStyle name="20% - Accent4 2 2 4 7" xfId="5512"/>
    <cellStyle name="20% - Accent4 2 2 4 8" xfId="5544"/>
    <cellStyle name="20% - Accent4 2 2 4 9" xfId="5998"/>
    <cellStyle name="20% - Accent4 2 2 5" xfId="634"/>
    <cellStyle name="20% - Accent4 2 2 5 10" xfId="5173"/>
    <cellStyle name="20% - Accent4 2 2 5 11" xfId="20461"/>
    <cellStyle name="20% - Accent4 2 2 5 12" xfId="16419"/>
    <cellStyle name="20% - Accent4 2 2 5 2" xfId="1422"/>
    <cellStyle name="20% - Accent4 2 2 5 2 2" xfId="2276"/>
    <cellStyle name="20% - Accent4 2 2 5 2 2 2" xfId="7252"/>
    <cellStyle name="20% - Accent4 2 2 5 2 2 3" xfId="11537"/>
    <cellStyle name="20% - Accent4 2 2 5 2 2 4" xfId="15809"/>
    <cellStyle name="20% - Accent4 2 2 5 2 2 5" xfId="20044"/>
    <cellStyle name="20% - Accent4 2 2 5 2 2 6" xfId="24282"/>
    <cellStyle name="20% - Accent4 2 2 5 2 2 7" xfId="28360"/>
    <cellStyle name="20% - Accent4 2 2 5 2 3" xfId="4003"/>
    <cellStyle name="20% - Accent4 2 2 5 2 3 2" xfId="8977"/>
    <cellStyle name="20% - Accent4 2 2 5 2 3 3" xfId="13254"/>
    <cellStyle name="20% - Accent4 2 2 5 2 3 4" xfId="17513"/>
    <cellStyle name="20% - Accent4 2 2 5 2 3 5" xfId="21732"/>
    <cellStyle name="20% - Accent4 2 2 5 2 3 6" xfId="25927"/>
    <cellStyle name="20% - Accent4 2 2 5 2 3 7" xfId="29823"/>
    <cellStyle name="20% - Accent4 2 2 5 2 4" xfId="6399"/>
    <cellStyle name="20% - Accent4 2 2 5 2 5" xfId="10688"/>
    <cellStyle name="20% - Accent4 2 2 5 2 6" xfId="14964"/>
    <cellStyle name="20% - Accent4 2 2 5 2 7" xfId="19206"/>
    <cellStyle name="20% - Accent4 2 2 5 2 8" xfId="23453"/>
    <cellStyle name="20% - Accent4 2 2 5 2 9" xfId="27553"/>
    <cellStyle name="20% - Accent4 2 2 5 3" xfId="2275"/>
    <cellStyle name="20% - Accent4 2 2 5 3 2" xfId="7251"/>
    <cellStyle name="20% - Accent4 2 2 5 3 3" xfId="11536"/>
    <cellStyle name="20% - Accent4 2 2 5 3 4" xfId="15808"/>
    <cellStyle name="20% - Accent4 2 2 5 3 5" xfId="20043"/>
    <cellStyle name="20% - Accent4 2 2 5 3 6" xfId="24281"/>
    <cellStyle name="20% - Accent4 2 2 5 3 7" xfId="28359"/>
    <cellStyle name="20% - Accent4 2 2 5 4" xfId="1421"/>
    <cellStyle name="20% - Accent4 2 2 5 4 2" xfId="6398"/>
    <cellStyle name="20% - Accent4 2 2 5 4 3" xfId="10687"/>
    <cellStyle name="20% - Accent4 2 2 5 4 4" xfId="14963"/>
    <cellStyle name="20% - Accent4 2 2 5 4 5" xfId="19205"/>
    <cellStyle name="20% - Accent4 2 2 5 4 6" xfId="23452"/>
    <cellStyle name="20% - Accent4 2 2 5 4 7" xfId="27552"/>
    <cellStyle name="20% - Accent4 2 2 5 5" xfId="3346"/>
    <cellStyle name="20% - Accent4 2 2 5 5 2" xfId="8320"/>
    <cellStyle name="20% - Accent4 2 2 5 5 3" xfId="12597"/>
    <cellStyle name="20% - Accent4 2 2 5 5 4" xfId="16856"/>
    <cellStyle name="20% - Accent4 2 2 5 5 5" xfId="21075"/>
    <cellStyle name="20% - Accent4 2 2 5 5 6" xfId="25270"/>
    <cellStyle name="20% - Accent4 2 2 5 5 7" xfId="29166"/>
    <cellStyle name="20% - Accent4 2 2 5 6" xfId="4694"/>
    <cellStyle name="20% - Accent4 2 2 5 6 2" xfId="9666"/>
    <cellStyle name="20% - Accent4 2 2 5 6 3" xfId="13944"/>
    <cellStyle name="20% - Accent4 2 2 5 6 4" xfId="18201"/>
    <cellStyle name="20% - Accent4 2 2 5 6 5" xfId="22418"/>
    <cellStyle name="20% - Accent4 2 2 5 6 6" xfId="26604"/>
    <cellStyle name="20% - Accent4 2 2 5 6 7" xfId="30483"/>
    <cellStyle name="20% - Accent4 2 2 5 7" xfId="5612"/>
    <cellStyle name="20% - Accent4 2 2 5 8" xfId="5532"/>
    <cellStyle name="20% - Accent4 2 2 5 9" xfId="5114"/>
    <cellStyle name="20% - Accent4 2 2 6" xfId="1423"/>
    <cellStyle name="20% - Accent4 2 2 6 2" xfId="2277"/>
    <cellStyle name="20% - Accent4 2 2 6 2 2" xfId="7253"/>
    <cellStyle name="20% - Accent4 2 2 6 2 3" xfId="11538"/>
    <cellStyle name="20% - Accent4 2 2 6 2 4" xfId="15810"/>
    <cellStyle name="20% - Accent4 2 2 6 2 5" xfId="20045"/>
    <cellStyle name="20% - Accent4 2 2 6 2 6" xfId="24283"/>
    <cellStyle name="20% - Accent4 2 2 6 2 7" xfId="28361"/>
    <cellStyle name="20% - Accent4 2 2 6 3" xfId="3674"/>
    <cellStyle name="20% - Accent4 2 2 6 3 2" xfId="8648"/>
    <cellStyle name="20% - Accent4 2 2 6 3 3" xfId="12925"/>
    <cellStyle name="20% - Accent4 2 2 6 3 4" xfId="17184"/>
    <cellStyle name="20% - Accent4 2 2 6 3 5" xfId="21403"/>
    <cellStyle name="20% - Accent4 2 2 6 3 6" xfId="25598"/>
    <cellStyle name="20% - Accent4 2 2 6 3 7" xfId="29494"/>
    <cellStyle name="20% - Accent4 2 2 6 4" xfId="6400"/>
    <cellStyle name="20% - Accent4 2 2 6 5" xfId="10689"/>
    <cellStyle name="20% - Accent4 2 2 6 6" xfId="14965"/>
    <cellStyle name="20% - Accent4 2 2 6 7" xfId="19207"/>
    <cellStyle name="20% - Accent4 2 2 6 8" xfId="23454"/>
    <cellStyle name="20% - Accent4 2 2 6 9" xfId="27554"/>
    <cellStyle name="20% - Accent4 2 2 7" xfId="1886"/>
    <cellStyle name="20% - Accent4 2 2 7 2" xfId="6862"/>
    <cellStyle name="20% - Accent4 2 2 7 3" xfId="11148"/>
    <cellStyle name="20% - Accent4 2 2 7 4" xfId="15422"/>
    <cellStyle name="20% - Accent4 2 2 7 5" xfId="19658"/>
    <cellStyle name="20% - Accent4 2 2 7 6" xfId="23898"/>
    <cellStyle name="20% - Accent4 2 2 7 7" xfId="27979"/>
    <cellStyle name="20% - Accent4 2 2 8" xfId="983"/>
    <cellStyle name="20% - Accent4 2 2 8 2" xfId="5961"/>
    <cellStyle name="20% - Accent4 2 2 8 3" xfId="10251"/>
    <cellStyle name="20% - Accent4 2 2 8 4" xfId="14529"/>
    <cellStyle name="20% - Accent4 2 2 8 5" xfId="18782"/>
    <cellStyle name="20% - Accent4 2 2 8 6" xfId="23033"/>
    <cellStyle name="20% - Accent4 2 2 8 7" xfId="27170"/>
    <cellStyle name="20% - Accent4 2 2 9" xfId="3011"/>
    <cellStyle name="20% - Accent4 2 2 9 2" xfId="7985"/>
    <cellStyle name="20% - Accent4 2 2 9 3" xfId="12262"/>
    <cellStyle name="20% - Accent4 2 2 9 4" xfId="16522"/>
    <cellStyle name="20% - Accent4 2 2 9 5" xfId="20741"/>
    <cellStyle name="20% - Accent4 2 2 9 6" xfId="24939"/>
    <cellStyle name="20% - Accent4 2 2 9 7" xfId="28836"/>
    <cellStyle name="20% - Accent4 2 3" xfId="239"/>
    <cellStyle name="20% - Accent4 2 3 10" xfId="7859"/>
    <cellStyle name="20% - Accent4 2 3 11" xfId="12139"/>
    <cellStyle name="20% - Accent4 2 3 12" xfId="20636"/>
    <cellStyle name="20% - Accent4 2 3 13" xfId="5139"/>
    <cellStyle name="20% - Accent4 2 3 2" xfId="451"/>
    <cellStyle name="20% - Accent4 2 3 2 10" xfId="16304"/>
    <cellStyle name="20% - Accent4 2 3 2 11" xfId="15166"/>
    <cellStyle name="20% - Accent4 2 3 2 12" xfId="24753"/>
    <cellStyle name="20% - Accent4 2 3 2 2" xfId="825"/>
    <cellStyle name="20% - Accent4 2 3 2 2 10" xfId="22881"/>
    <cellStyle name="20% - Accent4 2 3 2 2 11" xfId="27033"/>
    <cellStyle name="20% - Accent4 2 3 2 2 2" xfId="2278"/>
    <cellStyle name="20% - Accent4 2 3 2 2 2 2" xfId="4194"/>
    <cellStyle name="20% - Accent4 2 3 2 2 2 2 2" xfId="9168"/>
    <cellStyle name="20% - Accent4 2 3 2 2 2 2 3" xfId="13445"/>
    <cellStyle name="20% - Accent4 2 3 2 2 2 2 4" xfId="17704"/>
    <cellStyle name="20% - Accent4 2 3 2 2 2 2 5" xfId="21923"/>
    <cellStyle name="20% - Accent4 2 3 2 2 2 2 6" xfId="26118"/>
    <cellStyle name="20% - Accent4 2 3 2 2 2 2 7" xfId="30014"/>
    <cellStyle name="20% - Accent4 2 3 2 2 2 3" xfId="7254"/>
    <cellStyle name="20% - Accent4 2 3 2 2 2 4" xfId="11539"/>
    <cellStyle name="20% - Accent4 2 3 2 2 2 5" xfId="15811"/>
    <cellStyle name="20% - Accent4 2 3 2 2 2 6" xfId="20046"/>
    <cellStyle name="20% - Accent4 2 3 2 2 2 7" xfId="24284"/>
    <cellStyle name="20% - Accent4 2 3 2 2 2 8" xfId="28362"/>
    <cellStyle name="20% - Accent4 2 3 2 2 3" xfId="1424"/>
    <cellStyle name="20% - Accent4 2 3 2 2 3 2" xfId="6401"/>
    <cellStyle name="20% - Accent4 2 3 2 2 3 3" xfId="10690"/>
    <cellStyle name="20% - Accent4 2 3 2 2 3 4" xfId="14966"/>
    <cellStyle name="20% - Accent4 2 3 2 2 3 5" xfId="19208"/>
    <cellStyle name="20% - Accent4 2 3 2 2 3 6" xfId="23455"/>
    <cellStyle name="20% - Accent4 2 3 2 2 3 7" xfId="27555"/>
    <cellStyle name="20% - Accent4 2 3 2 2 4" xfId="3537"/>
    <cellStyle name="20% - Accent4 2 3 2 2 4 2" xfId="8511"/>
    <cellStyle name="20% - Accent4 2 3 2 2 4 3" xfId="12788"/>
    <cellStyle name="20% - Accent4 2 3 2 2 4 4" xfId="17047"/>
    <cellStyle name="20% - Accent4 2 3 2 2 4 5" xfId="21266"/>
    <cellStyle name="20% - Accent4 2 3 2 2 4 6" xfId="25461"/>
    <cellStyle name="20% - Accent4 2 3 2 2 4 7" xfId="29357"/>
    <cellStyle name="20% - Accent4 2 3 2 2 5" xfId="4885"/>
    <cellStyle name="20% - Accent4 2 3 2 2 5 2" xfId="9857"/>
    <cellStyle name="20% - Accent4 2 3 2 2 5 3" xfId="14135"/>
    <cellStyle name="20% - Accent4 2 3 2 2 5 4" xfId="18392"/>
    <cellStyle name="20% - Accent4 2 3 2 2 5 5" xfId="22609"/>
    <cellStyle name="20% - Accent4 2 3 2 2 5 6" xfId="26795"/>
    <cellStyle name="20% - Accent4 2 3 2 2 5 7" xfId="30674"/>
    <cellStyle name="20% - Accent4 2 3 2 2 6" xfId="5803"/>
    <cellStyle name="20% - Accent4 2 3 2 2 7" xfId="10095"/>
    <cellStyle name="20% - Accent4 2 3 2 2 8" xfId="14373"/>
    <cellStyle name="20% - Accent4 2 3 2 2 9" xfId="18630"/>
    <cellStyle name="20% - Accent4 2 3 2 3" xfId="2084"/>
    <cellStyle name="20% - Accent4 2 3 2 3 2" xfId="3865"/>
    <cellStyle name="20% - Accent4 2 3 2 3 2 2" xfId="8839"/>
    <cellStyle name="20% - Accent4 2 3 2 3 2 3" xfId="13116"/>
    <cellStyle name="20% - Accent4 2 3 2 3 2 4" xfId="17375"/>
    <cellStyle name="20% - Accent4 2 3 2 3 2 5" xfId="21594"/>
    <cellStyle name="20% - Accent4 2 3 2 3 2 6" xfId="25789"/>
    <cellStyle name="20% - Accent4 2 3 2 3 2 7" xfId="29685"/>
    <cellStyle name="20% - Accent4 2 3 2 3 3" xfId="7060"/>
    <cellStyle name="20% - Accent4 2 3 2 3 4" xfId="11345"/>
    <cellStyle name="20% - Accent4 2 3 2 3 5" xfId="15617"/>
    <cellStyle name="20% - Accent4 2 3 2 3 6" xfId="19852"/>
    <cellStyle name="20% - Accent4 2 3 2 3 7" xfId="24090"/>
    <cellStyle name="20% - Accent4 2 3 2 3 8" xfId="28168"/>
    <cellStyle name="20% - Accent4 2 3 2 4" xfId="1223"/>
    <cellStyle name="20% - Accent4 2 3 2 4 2" xfId="6200"/>
    <cellStyle name="20% - Accent4 2 3 2 4 3" xfId="10489"/>
    <cellStyle name="20% - Accent4 2 3 2 4 4" xfId="14767"/>
    <cellStyle name="20% - Accent4 2 3 2 4 5" xfId="19010"/>
    <cellStyle name="20% - Accent4 2 3 2 4 6" xfId="23256"/>
    <cellStyle name="20% - Accent4 2 3 2 4 7" xfId="27361"/>
    <cellStyle name="20% - Accent4 2 3 2 5" xfId="3207"/>
    <cellStyle name="20% - Accent4 2 3 2 5 2" xfId="8181"/>
    <cellStyle name="20% - Accent4 2 3 2 5 3" xfId="12458"/>
    <cellStyle name="20% - Accent4 2 3 2 5 4" xfId="16718"/>
    <cellStyle name="20% - Accent4 2 3 2 5 5" xfId="20936"/>
    <cellStyle name="20% - Accent4 2 3 2 5 6" xfId="25132"/>
    <cellStyle name="20% - Accent4 2 3 2 5 7" xfId="29028"/>
    <cellStyle name="20% - Accent4 2 3 2 6" xfId="4556"/>
    <cellStyle name="20% - Accent4 2 3 2 6 2" xfId="9528"/>
    <cellStyle name="20% - Accent4 2 3 2 6 3" xfId="13806"/>
    <cellStyle name="20% - Accent4 2 3 2 6 4" xfId="18063"/>
    <cellStyle name="20% - Accent4 2 3 2 6 5" xfId="22280"/>
    <cellStyle name="20% - Accent4 2 3 2 6 6" xfId="26466"/>
    <cellStyle name="20% - Accent4 2 3 2 6 7" xfId="30345"/>
    <cellStyle name="20% - Accent4 2 3 2 7" xfId="5430"/>
    <cellStyle name="20% - Accent4 2 3 2 8" xfId="7752"/>
    <cellStyle name="20% - Accent4 2 3 2 9" xfId="12034"/>
    <cellStyle name="20% - Accent4 2 3 3" xfId="658"/>
    <cellStyle name="20% - Accent4 2 3 3 10" xfId="22714"/>
    <cellStyle name="20% - Accent4 2 3 3 11" xfId="24883"/>
    <cellStyle name="20% - Accent4 2 3 3 2" xfId="2279"/>
    <cellStyle name="20% - Accent4 2 3 3 2 2" xfId="4027"/>
    <cellStyle name="20% - Accent4 2 3 3 2 2 2" xfId="9001"/>
    <cellStyle name="20% - Accent4 2 3 3 2 2 3" xfId="13278"/>
    <cellStyle name="20% - Accent4 2 3 3 2 2 4" xfId="17537"/>
    <cellStyle name="20% - Accent4 2 3 3 2 2 5" xfId="21756"/>
    <cellStyle name="20% - Accent4 2 3 3 2 2 6" xfId="25951"/>
    <cellStyle name="20% - Accent4 2 3 3 2 2 7" xfId="29847"/>
    <cellStyle name="20% - Accent4 2 3 3 2 3" xfId="7255"/>
    <cellStyle name="20% - Accent4 2 3 3 2 4" xfId="11540"/>
    <cellStyle name="20% - Accent4 2 3 3 2 5" xfId="15812"/>
    <cellStyle name="20% - Accent4 2 3 3 2 6" xfId="20047"/>
    <cellStyle name="20% - Accent4 2 3 3 2 7" xfId="24285"/>
    <cellStyle name="20% - Accent4 2 3 3 2 8" xfId="28363"/>
    <cellStyle name="20% - Accent4 2 3 3 3" xfId="1425"/>
    <cellStyle name="20% - Accent4 2 3 3 3 2" xfId="6402"/>
    <cellStyle name="20% - Accent4 2 3 3 3 3" xfId="10691"/>
    <cellStyle name="20% - Accent4 2 3 3 3 4" xfId="14967"/>
    <cellStyle name="20% - Accent4 2 3 3 3 5" xfId="19209"/>
    <cellStyle name="20% - Accent4 2 3 3 3 6" xfId="23456"/>
    <cellStyle name="20% - Accent4 2 3 3 3 7" xfId="27556"/>
    <cellStyle name="20% - Accent4 2 3 3 4" xfId="3370"/>
    <cellStyle name="20% - Accent4 2 3 3 4 2" xfId="8344"/>
    <cellStyle name="20% - Accent4 2 3 3 4 3" xfId="12621"/>
    <cellStyle name="20% - Accent4 2 3 3 4 4" xfId="16880"/>
    <cellStyle name="20% - Accent4 2 3 3 4 5" xfId="21099"/>
    <cellStyle name="20% - Accent4 2 3 3 4 6" xfId="25294"/>
    <cellStyle name="20% - Accent4 2 3 3 4 7" xfId="29190"/>
    <cellStyle name="20% - Accent4 2 3 3 5" xfId="4718"/>
    <cellStyle name="20% - Accent4 2 3 3 5 2" xfId="9690"/>
    <cellStyle name="20% - Accent4 2 3 3 5 3" xfId="13968"/>
    <cellStyle name="20% - Accent4 2 3 3 5 4" xfId="18225"/>
    <cellStyle name="20% - Accent4 2 3 3 5 5" xfId="22442"/>
    <cellStyle name="20% - Accent4 2 3 3 5 6" xfId="26628"/>
    <cellStyle name="20% - Accent4 2 3 3 5 7" xfId="30507"/>
    <cellStyle name="20% - Accent4 2 3 3 6" xfId="5636"/>
    <cellStyle name="20% - Accent4 2 3 3 7" xfId="7929"/>
    <cellStyle name="20% - Accent4 2 3 3 8" xfId="12206"/>
    <cellStyle name="20% - Accent4 2 3 3 9" xfId="16466"/>
    <cellStyle name="20% - Accent4 2 3 4" xfId="1929"/>
    <cellStyle name="20% - Accent4 2 3 4 2" xfId="3698"/>
    <cellStyle name="20% - Accent4 2 3 4 2 2" xfId="8672"/>
    <cellStyle name="20% - Accent4 2 3 4 2 3" xfId="12949"/>
    <cellStyle name="20% - Accent4 2 3 4 2 4" xfId="17208"/>
    <cellStyle name="20% - Accent4 2 3 4 2 5" xfId="21427"/>
    <cellStyle name="20% - Accent4 2 3 4 2 6" xfId="25622"/>
    <cellStyle name="20% - Accent4 2 3 4 2 7" xfId="29518"/>
    <cellStyle name="20% - Accent4 2 3 4 3" xfId="6905"/>
    <cellStyle name="20% - Accent4 2 3 4 4" xfId="11190"/>
    <cellStyle name="20% - Accent4 2 3 4 5" xfId="15463"/>
    <cellStyle name="20% - Accent4 2 3 4 6" xfId="19700"/>
    <cellStyle name="20% - Accent4 2 3 4 7" xfId="23937"/>
    <cellStyle name="20% - Accent4 2 3 4 8" xfId="28016"/>
    <cellStyle name="20% - Accent4 2 3 5" xfId="1043"/>
    <cellStyle name="20% - Accent4 2 3 5 2" xfId="6021"/>
    <cellStyle name="20% - Accent4 2 3 5 3" xfId="10310"/>
    <cellStyle name="20% - Accent4 2 3 5 4" xfId="14589"/>
    <cellStyle name="20% - Accent4 2 3 5 5" xfId="18839"/>
    <cellStyle name="20% - Accent4 2 3 5 6" xfId="23086"/>
    <cellStyle name="20% - Accent4 2 3 5 7" xfId="27208"/>
    <cellStyle name="20% - Accent4 2 3 6" xfId="3039"/>
    <cellStyle name="20% - Accent4 2 3 6 2" xfId="8013"/>
    <cellStyle name="20% - Accent4 2 3 6 3" xfId="12290"/>
    <cellStyle name="20% - Accent4 2 3 6 4" xfId="16550"/>
    <cellStyle name="20% - Accent4 2 3 6 5" xfId="20769"/>
    <cellStyle name="20% - Accent4 2 3 6 6" xfId="24965"/>
    <cellStyle name="20% - Accent4 2 3 6 7" xfId="28861"/>
    <cellStyle name="20% - Accent4 2 3 7" xfId="4389"/>
    <cellStyle name="20% - Accent4 2 3 7 2" xfId="9361"/>
    <cellStyle name="20% - Accent4 2 3 7 3" xfId="13639"/>
    <cellStyle name="20% - Accent4 2 3 7 4" xfId="17896"/>
    <cellStyle name="20% - Accent4 2 3 7 5" xfId="22113"/>
    <cellStyle name="20% - Accent4 2 3 7 6" xfId="26299"/>
    <cellStyle name="20% - Accent4 2 3 7 7" xfId="30178"/>
    <cellStyle name="20% - Accent4 2 3 8" xfId="5218"/>
    <cellStyle name="20% - Accent4 2 3 9" xfId="5557"/>
    <cellStyle name="20% - Accent4 2 4" xfId="385"/>
    <cellStyle name="20% - Accent4 2 4 10" xfId="12180"/>
    <cellStyle name="20% - Accent4 2 4 11" xfId="16441"/>
    <cellStyle name="20% - Accent4 2 4 12" xfId="20544"/>
    <cellStyle name="20% - Accent4 2 4 13" xfId="24861"/>
    <cellStyle name="20% - Accent4 2 4 2" xfId="759"/>
    <cellStyle name="20% - Accent4 2 4 2 10" xfId="22815"/>
    <cellStyle name="20% - Accent4 2 4 2 11" xfId="26967"/>
    <cellStyle name="20% - Accent4 2 4 2 2" xfId="2280"/>
    <cellStyle name="20% - Accent4 2 4 2 2 2" xfId="4128"/>
    <cellStyle name="20% - Accent4 2 4 2 2 2 2" xfId="9102"/>
    <cellStyle name="20% - Accent4 2 4 2 2 2 3" xfId="13379"/>
    <cellStyle name="20% - Accent4 2 4 2 2 2 4" xfId="17638"/>
    <cellStyle name="20% - Accent4 2 4 2 2 2 5" xfId="21857"/>
    <cellStyle name="20% - Accent4 2 4 2 2 2 6" xfId="26052"/>
    <cellStyle name="20% - Accent4 2 4 2 2 2 7" xfId="29948"/>
    <cellStyle name="20% - Accent4 2 4 2 2 3" xfId="7256"/>
    <cellStyle name="20% - Accent4 2 4 2 2 4" xfId="11541"/>
    <cellStyle name="20% - Accent4 2 4 2 2 5" xfId="15813"/>
    <cellStyle name="20% - Accent4 2 4 2 2 6" xfId="20048"/>
    <cellStyle name="20% - Accent4 2 4 2 2 7" xfId="24286"/>
    <cellStyle name="20% - Accent4 2 4 2 2 8" xfId="28364"/>
    <cellStyle name="20% - Accent4 2 4 2 3" xfId="1426"/>
    <cellStyle name="20% - Accent4 2 4 2 3 2" xfId="6403"/>
    <cellStyle name="20% - Accent4 2 4 2 3 3" xfId="10692"/>
    <cellStyle name="20% - Accent4 2 4 2 3 4" xfId="14968"/>
    <cellStyle name="20% - Accent4 2 4 2 3 5" xfId="19210"/>
    <cellStyle name="20% - Accent4 2 4 2 3 6" xfId="23457"/>
    <cellStyle name="20% - Accent4 2 4 2 3 7" xfId="27557"/>
    <cellStyle name="20% - Accent4 2 4 2 4" xfId="3471"/>
    <cellStyle name="20% - Accent4 2 4 2 4 2" xfId="8445"/>
    <cellStyle name="20% - Accent4 2 4 2 4 3" xfId="12722"/>
    <cellStyle name="20% - Accent4 2 4 2 4 4" xfId="16981"/>
    <cellStyle name="20% - Accent4 2 4 2 4 5" xfId="21200"/>
    <cellStyle name="20% - Accent4 2 4 2 4 6" xfId="25395"/>
    <cellStyle name="20% - Accent4 2 4 2 4 7" xfId="29291"/>
    <cellStyle name="20% - Accent4 2 4 2 5" xfId="4819"/>
    <cellStyle name="20% - Accent4 2 4 2 5 2" xfId="9791"/>
    <cellStyle name="20% - Accent4 2 4 2 5 3" xfId="14069"/>
    <cellStyle name="20% - Accent4 2 4 2 5 4" xfId="18326"/>
    <cellStyle name="20% - Accent4 2 4 2 5 5" xfId="22543"/>
    <cellStyle name="20% - Accent4 2 4 2 5 6" xfId="26729"/>
    <cellStyle name="20% - Accent4 2 4 2 5 7" xfId="30608"/>
    <cellStyle name="20% - Accent4 2 4 2 6" xfId="5737"/>
    <cellStyle name="20% - Accent4 2 4 2 7" xfId="10029"/>
    <cellStyle name="20% - Accent4 2 4 2 8" xfId="14307"/>
    <cellStyle name="20% - Accent4 2 4 2 9" xfId="18564"/>
    <cellStyle name="20% - Accent4 2 4 3" xfId="2018"/>
    <cellStyle name="20% - Accent4 2 4 3 2" xfId="3799"/>
    <cellStyle name="20% - Accent4 2 4 3 2 2" xfId="8773"/>
    <cellStyle name="20% - Accent4 2 4 3 2 3" xfId="13050"/>
    <cellStyle name="20% - Accent4 2 4 3 2 4" xfId="17309"/>
    <cellStyle name="20% - Accent4 2 4 3 2 5" xfId="21528"/>
    <cellStyle name="20% - Accent4 2 4 3 2 6" xfId="25723"/>
    <cellStyle name="20% - Accent4 2 4 3 2 7" xfId="29619"/>
    <cellStyle name="20% - Accent4 2 4 3 3" xfId="6994"/>
    <cellStyle name="20% - Accent4 2 4 3 4" xfId="11279"/>
    <cellStyle name="20% - Accent4 2 4 3 5" xfId="15551"/>
    <cellStyle name="20% - Accent4 2 4 3 6" xfId="19786"/>
    <cellStyle name="20% - Accent4 2 4 3 7" xfId="24024"/>
    <cellStyle name="20% - Accent4 2 4 3 8" xfId="28102"/>
    <cellStyle name="20% - Accent4 2 4 4" xfId="1157"/>
    <cellStyle name="20% - Accent4 2 4 4 2" xfId="6134"/>
    <cellStyle name="20% - Accent4 2 4 4 3" xfId="10423"/>
    <cellStyle name="20% - Accent4 2 4 4 4" xfId="14701"/>
    <cellStyle name="20% - Accent4 2 4 4 5" xfId="18944"/>
    <cellStyle name="20% - Accent4 2 4 4 6" xfId="23190"/>
    <cellStyle name="20% - Accent4 2 4 4 7" xfId="27295"/>
    <cellStyle name="20% - Accent4 2 4 5" xfId="2811"/>
    <cellStyle name="20% - Accent4 2 4 6" xfId="3141"/>
    <cellStyle name="20% - Accent4 2 4 6 2" xfId="8115"/>
    <cellStyle name="20% - Accent4 2 4 6 3" xfId="12392"/>
    <cellStyle name="20% - Accent4 2 4 6 4" xfId="16652"/>
    <cellStyle name="20% - Accent4 2 4 6 5" xfId="20870"/>
    <cellStyle name="20% - Accent4 2 4 6 6" xfId="25066"/>
    <cellStyle name="20% - Accent4 2 4 6 7" xfId="28962"/>
    <cellStyle name="20% - Accent4 2 4 7" xfId="4490"/>
    <cellStyle name="20% - Accent4 2 4 7 2" xfId="9462"/>
    <cellStyle name="20% - Accent4 2 4 7 3" xfId="13740"/>
    <cellStyle name="20% - Accent4 2 4 7 4" xfId="17997"/>
    <cellStyle name="20% - Accent4 2 4 7 5" xfId="22214"/>
    <cellStyle name="20% - Accent4 2 4 7 6" xfId="26400"/>
    <cellStyle name="20% - Accent4 2 4 7 7" xfId="30279"/>
    <cellStyle name="20% - Accent4 2 4 8" xfId="5364"/>
    <cellStyle name="20% - Accent4 2 4 9" xfId="7902"/>
    <cellStyle name="20% - Accent4 2 5" xfId="500"/>
    <cellStyle name="20% - Accent4 2 5 10" xfId="17811"/>
    <cellStyle name="20% - Accent4 2 5 11" xfId="16354"/>
    <cellStyle name="20% - Accent4 2 5 12" xfId="26222"/>
    <cellStyle name="20% - Accent4 2 5 2" xfId="874"/>
    <cellStyle name="20% - Accent4 2 5 2 10" xfId="22930"/>
    <cellStyle name="20% - Accent4 2 5 2 11" xfId="27082"/>
    <cellStyle name="20% - Accent4 2 5 2 2" xfId="2281"/>
    <cellStyle name="20% - Accent4 2 5 2 2 2" xfId="4243"/>
    <cellStyle name="20% - Accent4 2 5 2 2 2 2" xfId="9217"/>
    <cellStyle name="20% - Accent4 2 5 2 2 2 3" xfId="13494"/>
    <cellStyle name="20% - Accent4 2 5 2 2 2 4" xfId="17753"/>
    <cellStyle name="20% - Accent4 2 5 2 2 2 5" xfId="21972"/>
    <cellStyle name="20% - Accent4 2 5 2 2 2 6" xfId="26167"/>
    <cellStyle name="20% - Accent4 2 5 2 2 2 7" xfId="30063"/>
    <cellStyle name="20% - Accent4 2 5 2 2 3" xfId="7257"/>
    <cellStyle name="20% - Accent4 2 5 2 2 4" xfId="11542"/>
    <cellStyle name="20% - Accent4 2 5 2 2 5" xfId="15814"/>
    <cellStyle name="20% - Accent4 2 5 2 2 6" xfId="20049"/>
    <cellStyle name="20% - Accent4 2 5 2 2 7" xfId="24287"/>
    <cellStyle name="20% - Accent4 2 5 2 2 8" xfId="28365"/>
    <cellStyle name="20% - Accent4 2 5 2 3" xfId="1427"/>
    <cellStyle name="20% - Accent4 2 5 2 3 2" xfId="6404"/>
    <cellStyle name="20% - Accent4 2 5 2 3 3" xfId="10693"/>
    <cellStyle name="20% - Accent4 2 5 2 3 4" xfId="14969"/>
    <cellStyle name="20% - Accent4 2 5 2 3 5" xfId="19211"/>
    <cellStyle name="20% - Accent4 2 5 2 3 6" xfId="23458"/>
    <cellStyle name="20% - Accent4 2 5 2 3 7" xfId="27558"/>
    <cellStyle name="20% - Accent4 2 5 2 4" xfId="3586"/>
    <cellStyle name="20% - Accent4 2 5 2 4 2" xfId="8560"/>
    <cellStyle name="20% - Accent4 2 5 2 4 3" xfId="12837"/>
    <cellStyle name="20% - Accent4 2 5 2 4 4" xfId="17096"/>
    <cellStyle name="20% - Accent4 2 5 2 4 5" xfId="21315"/>
    <cellStyle name="20% - Accent4 2 5 2 4 6" xfId="25510"/>
    <cellStyle name="20% - Accent4 2 5 2 4 7" xfId="29406"/>
    <cellStyle name="20% - Accent4 2 5 2 5" xfId="4934"/>
    <cellStyle name="20% - Accent4 2 5 2 5 2" xfId="9906"/>
    <cellStyle name="20% - Accent4 2 5 2 5 3" xfId="14184"/>
    <cellStyle name="20% - Accent4 2 5 2 5 4" xfId="18441"/>
    <cellStyle name="20% - Accent4 2 5 2 5 5" xfId="22658"/>
    <cellStyle name="20% - Accent4 2 5 2 5 6" xfId="26844"/>
    <cellStyle name="20% - Accent4 2 5 2 5 7" xfId="30723"/>
    <cellStyle name="20% - Accent4 2 5 2 6" xfId="5852"/>
    <cellStyle name="20% - Accent4 2 5 2 7" xfId="10144"/>
    <cellStyle name="20% - Accent4 2 5 2 8" xfId="14422"/>
    <cellStyle name="20% - Accent4 2 5 2 9" xfId="18679"/>
    <cellStyle name="20% - Accent4 2 5 3" xfId="2148"/>
    <cellStyle name="20% - Accent4 2 5 3 2" xfId="3914"/>
    <cellStyle name="20% - Accent4 2 5 3 2 2" xfId="8888"/>
    <cellStyle name="20% - Accent4 2 5 3 2 3" xfId="13165"/>
    <cellStyle name="20% - Accent4 2 5 3 2 4" xfId="17424"/>
    <cellStyle name="20% - Accent4 2 5 3 2 5" xfId="21643"/>
    <cellStyle name="20% - Accent4 2 5 3 2 6" xfId="25838"/>
    <cellStyle name="20% - Accent4 2 5 3 2 7" xfId="29734"/>
    <cellStyle name="20% - Accent4 2 5 3 3" xfId="7124"/>
    <cellStyle name="20% - Accent4 2 5 3 4" xfId="11409"/>
    <cellStyle name="20% - Accent4 2 5 3 5" xfId="15681"/>
    <cellStyle name="20% - Accent4 2 5 3 6" xfId="19916"/>
    <cellStyle name="20% - Accent4 2 5 3 7" xfId="24154"/>
    <cellStyle name="20% - Accent4 2 5 3 8" xfId="28232"/>
    <cellStyle name="20% - Accent4 2 5 4" xfId="1290"/>
    <cellStyle name="20% - Accent4 2 5 4 2" xfId="6267"/>
    <cellStyle name="20% - Accent4 2 5 4 3" xfId="10556"/>
    <cellStyle name="20% - Accent4 2 5 4 4" xfId="14832"/>
    <cellStyle name="20% - Accent4 2 5 4 5" xfId="19075"/>
    <cellStyle name="20% - Accent4 2 5 4 6" xfId="23321"/>
    <cellStyle name="20% - Accent4 2 5 4 7" xfId="27425"/>
    <cellStyle name="20% - Accent4 2 5 5" xfId="3256"/>
    <cellStyle name="20% - Accent4 2 5 5 2" xfId="8230"/>
    <cellStyle name="20% - Accent4 2 5 5 3" xfId="12507"/>
    <cellStyle name="20% - Accent4 2 5 5 4" xfId="16767"/>
    <cellStyle name="20% - Accent4 2 5 5 5" xfId="20985"/>
    <cellStyle name="20% - Accent4 2 5 5 6" xfId="25181"/>
    <cellStyle name="20% - Accent4 2 5 5 7" xfId="29077"/>
    <cellStyle name="20% - Accent4 2 5 6" xfId="4605"/>
    <cellStyle name="20% - Accent4 2 5 6 2" xfId="9577"/>
    <cellStyle name="20% - Accent4 2 5 6 3" xfId="13855"/>
    <cellStyle name="20% - Accent4 2 5 6 4" xfId="18112"/>
    <cellStyle name="20% - Accent4 2 5 6 5" xfId="22329"/>
    <cellStyle name="20% - Accent4 2 5 6 6" xfId="26515"/>
    <cellStyle name="20% - Accent4 2 5 6 7" xfId="30394"/>
    <cellStyle name="20% - Accent4 2 5 7" xfId="5479"/>
    <cellStyle name="20% - Accent4 2 5 8" xfId="9275"/>
    <cellStyle name="20% - Accent4 2 5 9" xfId="13553"/>
    <cellStyle name="20% - Accent4 2 6" xfId="601"/>
    <cellStyle name="20% - Accent4 2 6 10" xfId="16294"/>
    <cellStyle name="20% - Accent4 2 6 11" xfId="18802"/>
    <cellStyle name="20% - Accent4 2 6 12" xfId="24745"/>
    <cellStyle name="20% - Accent4 2 6 2" xfId="1429"/>
    <cellStyle name="20% - Accent4 2 6 2 2" xfId="2283"/>
    <cellStyle name="20% - Accent4 2 6 2 2 2" xfId="7259"/>
    <cellStyle name="20% - Accent4 2 6 2 2 3" xfId="11544"/>
    <cellStyle name="20% - Accent4 2 6 2 2 4" xfId="15816"/>
    <cellStyle name="20% - Accent4 2 6 2 2 5" xfId="20051"/>
    <cellStyle name="20% - Accent4 2 6 2 2 6" xfId="24289"/>
    <cellStyle name="20% - Accent4 2 6 2 2 7" xfId="28367"/>
    <cellStyle name="20% - Accent4 2 6 2 3" xfId="3970"/>
    <cellStyle name="20% - Accent4 2 6 2 3 2" xfId="8944"/>
    <cellStyle name="20% - Accent4 2 6 2 3 3" xfId="13221"/>
    <cellStyle name="20% - Accent4 2 6 2 3 4" xfId="17480"/>
    <cellStyle name="20% - Accent4 2 6 2 3 5" xfId="21699"/>
    <cellStyle name="20% - Accent4 2 6 2 3 6" xfId="25894"/>
    <cellStyle name="20% - Accent4 2 6 2 3 7" xfId="29790"/>
    <cellStyle name="20% - Accent4 2 6 2 4" xfId="6406"/>
    <cellStyle name="20% - Accent4 2 6 2 5" xfId="10695"/>
    <cellStyle name="20% - Accent4 2 6 2 6" xfId="14971"/>
    <cellStyle name="20% - Accent4 2 6 2 7" xfId="19213"/>
    <cellStyle name="20% - Accent4 2 6 2 8" xfId="23460"/>
    <cellStyle name="20% - Accent4 2 6 2 9" xfId="27560"/>
    <cellStyle name="20% - Accent4 2 6 3" xfId="2282"/>
    <cellStyle name="20% - Accent4 2 6 3 2" xfId="7258"/>
    <cellStyle name="20% - Accent4 2 6 3 3" xfId="11543"/>
    <cellStyle name="20% - Accent4 2 6 3 4" xfId="15815"/>
    <cellStyle name="20% - Accent4 2 6 3 5" xfId="20050"/>
    <cellStyle name="20% - Accent4 2 6 3 6" xfId="24288"/>
    <cellStyle name="20% - Accent4 2 6 3 7" xfId="28366"/>
    <cellStyle name="20% - Accent4 2 6 4" xfId="1428"/>
    <cellStyle name="20% - Accent4 2 6 4 2" xfId="6405"/>
    <cellStyle name="20% - Accent4 2 6 4 3" xfId="10694"/>
    <cellStyle name="20% - Accent4 2 6 4 4" xfId="14970"/>
    <cellStyle name="20% - Accent4 2 6 4 5" xfId="19212"/>
    <cellStyle name="20% - Accent4 2 6 4 6" xfId="23459"/>
    <cellStyle name="20% - Accent4 2 6 4 7" xfId="27559"/>
    <cellStyle name="20% - Accent4 2 6 5" xfId="3313"/>
    <cellStyle name="20% - Accent4 2 6 5 2" xfId="8287"/>
    <cellStyle name="20% - Accent4 2 6 5 3" xfId="12564"/>
    <cellStyle name="20% - Accent4 2 6 5 4" xfId="16823"/>
    <cellStyle name="20% - Accent4 2 6 5 5" xfId="21042"/>
    <cellStyle name="20% - Accent4 2 6 5 6" xfId="25237"/>
    <cellStyle name="20% - Accent4 2 6 5 7" xfId="29133"/>
    <cellStyle name="20% - Accent4 2 6 6" xfId="4661"/>
    <cellStyle name="20% - Accent4 2 6 6 2" xfId="9633"/>
    <cellStyle name="20% - Accent4 2 6 6 3" xfId="13911"/>
    <cellStyle name="20% - Accent4 2 6 6 4" xfId="18168"/>
    <cellStyle name="20% - Accent4 2 6 6 5" xfId="22385"/>
    <cellStyle name="20% - Accent4 2 6 6 6" xfId="26571"/>
    <cellStyle name="20% - Accent4 2 6 6 7" xfId="30450"/>
    <cellStyle name="20% - Accent4 2 6 7" xfId="5579"/>
    <cellStyle name="20% - Accent4 2 6 8" xfId="7740"/>
    <cellStyle name="20% - Accent4 2 6 9" xfId="12022"/>
    <cellStyle name="20% - Accent4 2 7" xfId="1430"/>
    <cellStyle name="20% - Accent4 2 7 2" xfId="2284"/>
    <cellStyle name="20% - Accent4 2 7 2 2" xfId="7260"/>
    <cellStyle name="20% - Accent4 2 7 2 3" xfId="11545"/>
    <cellStyle name="20% - Accent4 2 7 2 4" xfId="15817"/>
    <cellStyle name="20% - Accent4 2 7 2 5" xfId="20052"/>
    <cellStyle name="20% - Accent4 2 7 2 6" xfId="24290"/>
    <cellStyle name="20% - Accent4 2 7 2 7" xfId="28368"/>
    <cellStyle name="20% - Accent4 2 7 3" xfId="3641"/>
    <cellStyle name="20% - Accent4 2 7 3 2" xfId="8615"/>
    <cellStyle name="20% - Accent4 2 7 3 3" xfId="12892"/>
    <cellStyle name="20% - Accent4 2 7 3 4" xfId="17151"/>
    <cellStyle name="20% - Accent4 2 7 3 5" xfId="21370"/>
    <cellStyle name="20% - Accent4 2 7 3 6" xfId="25565"/>
    <cellStyle name="20% - Accent4 2 7 3 7" xfId="29461"/>
    <cellStyle name="20% - Accent4 2 7 4" xfId="6407"/>
    <cellStyle name="20% - Accent4 2 7 5" xfId="10696"/>
    <cellStyle name="20% - Accent4 2 7 6" xfId="14972"/>
    <cellStyle name="20% - Accent4 2 7 7" xfId="19214"/>
    <cellStyle name="20% - Accent4 2 7 8" xfId="23461"/>
    <cellStyle name="20% - Accent4 2 7 9" xfId="27561"/>
    <cellStyle name="20% - Accent4 2 8" xfId="1853"/>
    <cellStyle name="20% - Accent4 2 8 2" xfId="6829"/>
    <cellStyle name="20% - Accent4 2 8 3" xfId="11115"/>
    <cellStyle name="20% - Accent4 2 8 4" xfId="15389"/>
    <cellStyle name="20% - Accent4 2 8 5" xfId="19625"/>
    <cellStyle name="20% - Accent4 2 8 6" xfId="23865"/>
    <cellStyle name="20% - Accent4 2 8 7" xfId="27946"/>
    <cellStyle name="20% - Accent4 2 9" xfId="939"/>
    <cellStyle name="20% - Accent4 2 9 2" xfId="5917"/>
    <cellStyle name="20% - Accent4 2 9 3" xfId="10207"/>
    <cellStyle name="20% - Accent4 2 9 4" xfId="14486"/>
    <cellStyle name="20% - Accent4 2 9 5" xfId="18741"/>
    <cellStyle name="20% - Accent4 2 9 6" xfId="22991"/>
    <cellStyle name="20% - Accent4 2 9 7" xfId="27137"/>
    <cellStyle name="20% - Accent4 3" xfId="123"/>
    <cellStyle name="20% - Accent4 3 2" xfId="2741"/>
    <cellStyle name="20% - Accent4 3 3" xfId="2879"/>
    <cellStyle name="20% - Accent4 4" xfId="112"/>
    <cellStyle name="20% - Accent4 4 10" xfId="4352"/>
    <cellStyle name="20% - Accent4 4 10 2" xfId="9324"/>
    <cellStyle name="20% - Accent4 4 10 3" xfId="13602"/>
    <cellStyle name="20% - Accent4 4 10 4" xfId="17859"/>
    <cellStyle name="20% - Accent4 4 10 5" xfId="22076"/>
    <cellStyle name="20% - Accent4 4 10 6" xfId="26262"/>
    <cellStyle name="20% - Accent4 4 10 7" xfId="30141"/>
    <cellStyle name="20% - Accent4 4 11" xfId="5093"/>
    <cellStyle name="20% - Accent4 4 12" xfId="5169"/>
    <cellStyle name="20% - Accent4 4 13" xfId="5167"/>
    <cellStyle name="20% - Accent4 4 14" xfId="5330"/>
    <cellStyle name="20% - Accent4 4 15" xfId="20511"/>
    <cellStyle name="20% - Accent4 4 16" xfId="22023"/>
    <cellStyle name="20% - Accent4 4 2" xfId="303"/>
    <cellStyle name="20% - Accent4 4 2 10" xfId="10194"/>
    <cellStyle name="20% - Accent4 4 2 11" xfId="14472"/>
    <cellStyle name="20% - Accent4 4 2 12" xfId="20484"/>
    <cellStyle name="20% - Accent4 4 2 13" xfId="22978"/>
    <cellStyle name="20% - Accent4 4 2 2" xfId="467"/>
    <cellStyle name="20% - Accent4 4 2 2 10" xfId="10297"/>
    <cellStyle name="20% - Accent4 4 2 2 11" xfId="14665"/>
    <cellStyle name="20% - Accent4 4 2 2 12" xfId="18883"/>
    <cellStyle name="20% - Accent4 4 2 2 2" xfId="841"/>
    <cellStyle name="20% - Accent4 4 2 2 2 10" xfId="22897"/>
    <cellStyle name="20% - Accent4 4 2 2 2 11" xfId="27049"/>
    <cellStyle name="20% - Accent4 4 2 2 2 2" xfId="2285"/>
    <cellStyle name="20% - Accent4 4 2 2 2 2 2" xfId="4210"/>
    <cellStyle name="20% - Accent4 4 2 2 2 2 2 2" xfId="9184"/>
    <cellStyle name="20% - Accent4 4 2 2 2 2 2 3" xfId="13461"/>
    <cellStyle name="20% - Accent4 4 2 2 2 2 2 4" xfId="17720"/>
    <cellStyle name="20% - Accent4 4 2 2 2 2 2 5" xfId="21939"/>
    <cellStyle name="20% - Accent4 4 2 2 2 2 2 6" xfId="26134"/>
    <cellStyle name="20% - Accent4 4 2 2 2 2 2 7" xfId="30030"/>
    <cellStyle name="20% - Accent4 4 2 2 2 2 3" xfId="7261"/>
    <cellStyle name="20% - Accent4 4 2 2 2 2 4" xfId="11546"/>
    <cellStyle name="20% - Accent4 4 2 2 2 2 5" xfId="15818"/>
    <cellStyle name="20% - Accent4 4 2 2 2 2 6" xfId="20053"/>
    <cellStyle name="20% - Accent4 4 2 2 2 2 7" xfId="24291"/>
    <cellStyle name="20% - Accent4 4 2 2 2 2 8" xfId="28369"/>
    <cellStyle name="20% - Accent4 4 2 2 2 3" xfId="1431"/>
    <cellStyle name="20% - Accent4 4 2 2 2 3 2" xfId="6408"/>
    <cellStyle name="20% - Accent4 4 2 2 2 3 3" xfId="10697"/>
    <cellStyle name="20% - Accent4 4 2 2 2 3 4" xfId="14973"/>
    <cellStyle name="20% - Accent4 4 2 2 2 3 5" xfId="19215"/>
    <cellStyle name="20% - Accent4 4 2 2 2 3 6" xfId="23462"/>
    <cellStyle name="20% - Accent4 4 2 2 2 3 7" xfId="27562"/>
    <cellStyle name="20% - Accent4 4 2 2 2 4" xfId="3553"/>
    <cellStyle name="20% - Accent4 4 2 2 2 4 2" xfId="8527"/>
    <cellStyle name="20% - Accent4 4 2 2 2 4 3" xfId="12804"/>
    <cellStyle name="20% - Accent4 4 2 2 2 4 4" xfId="17063"/>
    <cellStyle name="20% - Accent4 4 2 2 2 4 5" xfId="21282"/>
    <cellStyle name="20% - Accent4 4 2 2 2 4 6" xfId="25477"/>
    <cellStyle name="20% - Accent4 4 2 2 2 4 7" xfId="29373"/>
    <cellStyle name="20% - Accent4 4 2 2 2 5" xfId="4901"/>
    <cellStyle name="20% - Accent4 4 2 2 2 5 2" xfId="9873"/>
    <cellStyle name="20% - Accent4 4 2 2 2 5 3" xfId="14151"/>
    <cellStyle name="20% - Accent4 4 2 2 2 5 4" xfId="18408"/>
    <cellStyle name="20% - Accent4 4 2 2 2 5 5" xfId="22625"/>
    <cellStyle name="20% - Accent4 4 2 2 2 5 6" xfId="26811"/>
    <cellStyle name="20% - Accent4 4 2 2 2 5 7" xfId="30690"/>
    <cellStyle name="20% - Accent4 4 2 2 2 6" xfId="5819"/>
    <cellStyle name="20% - Accent4 4 2 2 2 7" xfId="10111"/>
    <cellStyle name="20% - Accent4 4 2 2 2 8" xfId="14389"/>
    <cellStyle name="20% - Accent4 4 2 2 2 9" xfId="18646"/>
    <cellStyle name="20% - Accent4 4 2 2 3" xfId="2100"/>
    <cellStyle name="20% - Accent4 4 2 2 3 2" xfId="3881"/>
    <cellStyle name="20% - Accent4 4 2 2 3 2 2" xfId="8855"/>
    <cellStyle name="20% - Accent4 4 2 2 3 2 3" xfId="13132"/>
    <cellStyle name="20% - Accent4 4 2 2 3 2 4" xfId="17391"/>
    <cellStyle name="20% - Accent4 4 2 2 3 2 5" xfId="21610"/>
    <cellStyle name="20% - Accent4 4 2 2 3 2 6" xfId="25805"/>
    <cellStyle name="20% - Accent4 4 2 2 3 2 7" xfId="29701"/>
    <cellStyle name="20% - Accent4 4 2 2 3 3" xfId="7076"/>
    <cellStyle name="20% - Accent4 4 2 2 3 4" xfId="11361"/>
    <cellStyle name="20% - Accent4 4 2 2 3 5" xfId="15633"/>
    <cellStyle name="20% - Accent4 4 2 2 3 6" xfId="19868"/>
    <cellStyle name="20% - Accent4 4 2 2 3 7" xfId="24106"/>
    <cellStyle name="20% - Accent4 4 2 2 3 8" xfId="28184"/>
    <cellStyle name="20% - Accent4 4 2 2 4" xfId="1239"/>
    <cellStyle name="20% - Accent4 4 2 2 4 2" xfId="6216"/>
    <cellStyle name="20% - Accent4 4 2 2 4 3" xfId="10505"/>
    <cellStyle name="20% - Accent4 4 2 2 4 4" xfId="14783"/>
    <cellStyle name="20% - Accent4 4 2 2 4 5" xfId="19026"/>
    <cellStyle name="20% - Accent4 4 2 2 4 6" xfId="23272"/>
    <cellStyle name="20% - Accent4 4 2 2 4 7" xfId="27377"/>
    <cellStyle name="20% - Accent4 4 2 2 5" xfId="3223"/>
    <cellStyle name="20% - Accent4 4 2 2 5 2" xfId="8197"/>
    <cellStyle name="20% - Accent4 4 2 2 5 3" xfId="12474"/>
    <cellStyle name="20% - Accent4 4 2 2 5 4" xfId="16734"/>
    <cellStyle name="20% - Accent4 4 2 2 5 5" xfId="20952"/>
    <cellStyle name="20% - Accent4 4 2 2 5 6" xfId="25148"/>
    <cellStyle name="20% - Accent4 4 2 2 5 7" xfId="29044"/>
    <cellStyle name="20% - Accent4 4 2 2 6" xfId="4572"/>
    <cellStyle name="20% - Accent4 4 2 2 6 2" xfId="9544"/>
    <cellStyle name="20% - Accent4 4 2 2 6 3" xfId="13822"/>
    <cellStyle name="20% - Accent4 4 2 2 6 4" xfId="18079"/>
    <cellStyle name="20% - Accent4 4 2 2 6 5" xfId="22296"/>
    <cellStyle name="20% - Accent4 4 2 2 6 6" xfId="26482"/>
    <cellStyle name="20% - Accent4 4 2 2 6 7" xfId="30361"/>
    <cellStyle name="20% - Accent4 4 2 2 7" xfId="5446"/>
    <cellStyle name="20% - Accent4 4 2 2 8" xfId="5554"/>
    <cellStyle name="20% - Accent4 4 2 2 9" xfId="6008"/>
    <cellStyle name="20% - Accent4 4 2 3" xfId="686"/>
    <cellStyle name="20% - Accent4 4 2 3 10" xfId="22742"/>
    <cellStyle name="20% - Accent4 4 2 3 11" xfId="26894"/>
    <cellStyle name="20% - Accent4 4 2 3 2" xfId="2286"/>
    <cellStyle name="20% - Accent4 4 2 3 2 2" xfId="4055"/>
    <cellStyle name="20% - Accent4 4 2 3 2 2 2" xfId="9029"/>
    <cellStyle name="20% - Accent4 4 2 3 2 2 3" xfId="13306"/>
    <cellStyle name="20% - Accent4 4 2 3 2 2 4" xfId="17565"/>
    <cellStyle name="20% - Accent4 4 2 3 2 2 5" xfId="21784"/>
    <cellStyle name="20% - Accent4 4 2 3 2 2 6" xfId="25979"/>
    <cellStyle name="20% - Accent4 4 2 3 2 2 7" xfId="29875"/>
    <cellStyle name="20% - Accent4 4 2 3 2 3" xfId="7262"/>
    <cellStyle name="20% - Accent4 4 2 3 2 4" xfId="11547"/>
    <cellStyle name="20% - Accent4 4 2 3 2 5" xfId="15819"/>
    <cellStyle name="20% - Accent4 4 2 3 2 6" xfId="20054"/>
    <cellStyle name="20% - Accent4 4 2 3 2 7" xfId="24292"/>
    <cellStyle name="20% - Accent4 4 2 3 2 8" xfId="28370"/>
    <cellStyle name="20% - Accent4 4 2 3 3" xfId="1432"/>
    <cellStyle name="20% - Accent4 4 2 3 3 2" xfId="6409"/>
    <cellStyle name="20% - Accent4 4 2 3 3 3" xfId="10698"/>
    <cellStyle name="20% - Accent4 4 2 3 3 4" xfId="14974"/>
    <cellStyle name="20% - Accent4 4 2 3 3 5" xfId="19216"/>
    <cellStyle name="20% - Accent4 4 2 3 3 6" xfId="23463"/>
    <cellStyle name="20% - Accent4 4 2 3 3 7" xfId="27563"/>
    <cellStyle name="20% - Accent4 4 2 3 4" xfId="3398"/>
    <cellStyle name="20% - Accent4 4 2 3 4 2" xfId="8372"/>
    <cellStyle name="20% - Accent4 4 2 3 4 3" xfId="12649"/>
    <cellStyle name="20% - Accent4 4 2 3 4 4" xfId="16908"/>
    <cellStyle name="20% - Accent4 4 2 3 4 5" xfId="21127"/>
    <cellStyle name="20% - Accent4 4 2 3 4 6" xfId="25322"/>
    <cellStyle name="20% - Accent4 4 2 3 4 7" xfId="29218"/>
    <cellStyle name="20% - Accent4 4 2 3 5" xfId="4746"/>
    <cellStyle name="20% - Accent4 4 2 3 5 2" xfId="9718"/>
    <cellStyle name="20% - Accent4 4 2 3 5 3" xfId="13996"/>
    <cellStyle name="20% - Accent4 4 2 3 5 4" xfId="18253"/>
    <cellStyle name="20% - Accent4 4 2 3 5 5" xfId="22470"/>
    <cellStyle name="20% - Accent4 4 2 3 5 6" xfId="26656"/>
    <cellStyle name="20% - Accent4 4 2 3 5 7" xfId="30535"/>
    <cellStyle name="20% - Accent4 4 2 3 6" xfId="5664"/>
    <cellStyle name="20% - Accent4 4 2 3 7" xfId="9956"/>
    <cellStyle name="20% - Accent4 4 2 3 8" xfId="14234"/>
    <cellStyle name="20% - Accent4 4 2 3 9" xfId="18491"/>
    <cellStyle name="20% - Accent4 4 2 4" xfId="1947"/>
    <cellStyle name="20% - Accent4 4 2 4 2" xfId="3726"/>
    <cellStyle name="20% - Accent4 4 2 4 2 2" xfId="8700"/>
    <cellStyle name="20% - Accent4 4 2 4 2 3" xfId="12977"/>
    <cellStyle name="20% - Accent4 4 2 4 2 4" xfId="17236"/>
    <cellStyle name="20% - Accent4 4 2 4 2 5" xfId="21455"/>
    <cellStyle name="20% - Accent4 4 2 4 2 6" xfId="25650"/>
    <cellStyle name="20% - Accent4 4 2 4 2 7" xfId="29546"/>
    <cellStyle name="20% - Accent4 4 2 4 3" xfId="6923"/>
    <cellStyle name="20% - Accent4 4 2 4 4" xfId="11208"/>
    <cellStyle name="20% - Accent4 4 2 4 5" xfId="15481"/>
    <cellStyle name="20% - Accent4 4 2 4 6" xfId="19717"/>
    <cellStyle name="20% - Accent4 4 2 4 7" xfId="23955"/>
    <cellStyle name="20% - Accent4 4 2 4 8" xfId="28033"/>
    <cellStyle name="20% - Accent4 4 2 5" xfId="1063"/>
    <cellStyle name="20% - Accent4 4 2 5 2" xfId="6041"/>
    <cellStyle name="20% - Accent4 4 2 5 3" xfId="10330"/>
    <cellStyle name="20% - Accent4 4 2 5 4" xfId="14608"/>
    <cellStyle name="20% - Accent4 4 2 5 5" xfId="18857"/>
    <cellStyle name="20% - Accent4 4 2 5 6" xfId="23105"/>
    <cellStyle name="20% - Accent4 4 2 5 7" xfId="27225"/>
    <cellStyle name="20% - Accent4 4 2 6" xfId="3068"/>
    <cellStyle name="20% - Accent4 4 2 6 2" xfId="8042"/>
    <cellStyle name="20% - Accent4 4 2 6 3" xfId="12319"/>
    <cellStyle name="20% - Accent4 4 2 6 4" xfId="16579"/>
    <cellStyle name="20% - Accent4 4 2 6 5" xfId="20797"/>
    <cellStyle name="20% - Accent4 4 2 6 6" xfId="24993"/>
    <cellStyle name="20% - Accent4 4 2 6 7" xfId="28889"/>
    <cellStyle name="20% - Accent4 4 2 7" xfId="4417"/>
    <cellStyle name="20% - Accent4 4 2 7 2" xfId="9389"/>
    <cellStyle name="20% - Accent4 4 2 7 3" xfId="13667"/>
    <cellStyle name="20% - Accent4 4 2 7 4" xfId="17924"/>
    <cellStyle name="20% - Accent4 4 2 7 5" xfId="22141"/>
    <cellStyle name="20% - Accent4 4 2 7 6" xfId="26327"/>
    <cellStyle name="20% - Accent4 4 2 7 7" xfId="30206"/>
    <cellStyle name="20% - Accent4 4 2 8" xfId="5282"/>
    <cellStyle name="20% - Accent4 4 2 9" xfId="5902"/>
    <cellStyle name="20% - Accent4 4 3" xfId="405"/>
    <cellStyle name="20% - Accent4 4 3 10" xfId="16207"/>
    <cellStyle name="20% - Accent4 4 3 11" xfId="20691"/>
    <cellStyle name="20% - Accent4 4 3 12" xfId="24674"/>
    <cellStyle name="20% - Accent4 4 3 2" xfId="779"/>
    <cellStyle name="20% - Accent4 4 3 2 10" xfId="22835"/>
    <cellStyle name="20% - Accent4 4 3 2 11" xfId="26987"/>
    <cellStyle name="20% - Accent4 4 3 2 2" xfId="2287"/>
    <cellStyle name="20% - Accent4 4 3 2 2 2" xfId="4148"/>
    <cellStyle name="20% - Accent4 4 3 2 2 2 2" xfId="9122"/>
    <cellStyle name="20% - Accent4 4 3 2 2 2 3" xfId="13399"/>
    <cellStyle name="20% - Accent4 4 3 2 2 2 4" xfId="17658"/>
    <cellStyle name="20% - Accent4 4 3 2 2 2 5" xfId="21877"/>
    <cellStyle name="20% - Accent4 4 3 2 2 2 6" xfId="26072"/>
    <cellStyle name="20% - Accent4 4 3 2 2 2 7" xfId="29968"/>
    <cellStyle name="20% - Accent4 4 3 2 2 3" xfId="7263"/>
    <cellStyle name="20% - Accent4 4 3 2 2 4" xfId="11548"/>
    <cellStyle name="20% - Accent4 4 3 2 2 5" xfId="15820"/>
    <cellStyle name="20% - Accent4 4 3 2 2 6" xfId="20055"/>
    <cellStyle name="20% - Accent4 4 3 2 2 7" xfId="24293"/>
    <cellStyle name="20% - Accent4 4 3 2 2 8" xfId="28371"/>
    <cellStyle name="20% - Accent4 4 3 2 3" xfId="1433"/>
    <cellStyle name="20% - Accent4 4 3 2 3 2" xfId="6410"/>
    <cellStyle name="20% - Accent4 4 3 2 3 3" xfId="10699"/>
    <cellStyle name="20% - Accent4 4 3 2 3 4" xfId="14975"/>
    <cellStyle name="20% - Accent4 4 3 2 3 5" xfId="19217"/>
    <cellStyle name="20% - Accent4 4 3 2 3 6" xfId="23464"/>
    <cellStyle name="20% - Accent4 4 3 2 3 7" xfId="27564"/>
    <cellStyle name="20% - Accent4 4 3 2 4" xfId="3491"/>
    <cellStyle name="20% - Accent4 4 3 2 4 2" xfId="8465"/>
    <cellStyle name="20% - Accent4 4 3 2 4 3" xfId="12742"/>
    <cellStyle name="20% - Accent4 4 3 2 4 4" xfId="17001"/>
    <cellStyle name="20% - Accent4 4 3 2 4 5" xfId="21220"/>
    <cellStyle name="20% - Accent4 4 3 2 4 6" xfId="25415"/>
    <cellStyle name="20% - Accent4 4 3 2 4 7" xfId="29311"/>
    <cellStyle name="20% - Accent4 4 3 2 5" xfId="4839"/>
    <cellStyle name="20% - Accent4 4 3 2 5 2" xfId="9811"/>
    <cellStyle name="20% - Accent4 4 3 2 5 3" xfId="14089"/>
    <cellStyle name="20% - Accent4 4 3 2 5 4" xfId="18346"/>
    <cellStyle name="20% - Accent4 4 3 2 5 5" xfId="22563"/>
    <cellStyle name="20% - Accent4 4 3 2 5 6" xfId="26749"/>
    <cellStyle name="20% - Accent4 4 3 2 5 7" xfId="30628"/>
    <cellStyle name="20% - Accent4 4 3 2 6" xfId="5757"/>
    <cellStyle name="20% - Accent4 4 3 2 7" xfId="10049"/>
    <cellStyle name="20% - Accent4 4 3 2 8" xfId="14327"/>
    <cellStyle name="20% - Accent4 4 3 2 9" xfId="18584"/>
    <cellStyle name="20% - Accent4 4 3 3" xfId="2038"/>
    <cellStyle name="20% - Accent4 4 3 3 2" xfId="3819"/>
    <cellStyle name="20% - Accent4 4 3 3 2 2" xfId="8793"/>
    <cellStyle name="20% - Accent4 4 3 3 2 3" xfId="13070"/>
    <cellStyle name="20% - Accent4 4 3 3 2 4" xfId="17329"/>
    <cellStyle name="20% - Accent4 4 3 3 2 5" xfId="21548"/>
    <cellStyle name="20% - Accent4 4 3 3 2 6" xfId="25743"/>
    <cellStyle name="20% - Accent4 4 3 3 2 7" xfId="29639"/>
    <cellStyle name="20% - Accent4 4 3 3 3" xfId="7014"/>
    <cellStyle name="20% - Accent4 4 3 3 4" xfId="11299"/>
    <cellStyle name="20% - Accent4 4 3 3 5" xfId="15571"/>
    <cellStyle name="20% - Accent4 4 3 3 6" xfId="19806"/>
    <cellStyle name="20% - Accent4 4 3 3 7" xfId="24044"/>
    <cellStyle name="20% - Accent4 4 3 3 8" xfId="28122"/>
    <cellStyle name="20% - Accent4 4 3 4" xfId="1177"/>
    <cellStyle name="20% - Accent4 4 3 4 2" xfId="6154"/>
    <cellStyle name="20% - Accent4 4 3 4 3" xfId="10443"/>
    <cellStyle name="20% - Accent4 4 3 4 4" xfId="14721"/>
    <cellStyle name="20% - Accent4 4 3 4 5" xfId="18964"/>
    <cellStyle name="20% - Accent4 4 3 4 6" xfId="23210"/>
    <cellStyle name="20% - Accent4 4 3 4 7" xfId="27315"/>
    <cellStyle name="20% - Accent4 4 3 5" xfId="3161"/>
    <cellStyle name="20% - Accent4 4 3 5 2" xfId="8135"/>
    <cellStyle name="20% - Accent4 4 3 5 3" xfId="12412"/>
    <cellStyle name="20% - Accent4 4 3 5 4" xfId="16672"/>
    <cellStyle name="20% - Accent4 4 3 5 5" xfId="20890"/>
    <cellStyle name="20% - Accent4 4 3 5 6" xfId="25086"/>
    <cellStyle name="20% - Accent4 4 3 5 7" xfId="28982"/>
    <cellStyle name="20% - Accent4 4 3 6" xfId="4510"/>
    <cellStyle name="20% - Accent4 4 3 6 2" xfId="9482"/>
    <cellStyle name="20% - Accent4 4 3 6 3" xfId="13760"/>
    <cellStyle name="20% - Accent4 4 3 6 4" xfId="18017"/>
    <cellStyle name="20% - Accent4 4 3 6 5" xfId="22234"/>
    <cellStyle name="20% - Accent4 4 3 6 6" xfId="26420"/>
    <cellStyle name="20% - Accent4 4 3 6 7" xfId="30299"/>
    <cellStyle name="20% - Accent4 4 3 7" xfId="5384"/>
    <cellStyle name="20% - Accent4 4 3 8" xfId="7651"/>
    <cellStyle name="20% - Accent4 4 3 9" xfId="11933"/>
    <cellStyle name="20% - Accent4 4 4" xfId="519"/>
    <cellStyle name="20% - Accent4 4 4 10" xfId="11990"/>
    <cellStyle name="20% - Accent4 4 4 11" xfId="12107"/>
    <cellStyle name="20% - Accent4 4 4 12" xfId="16362"/>
    <cellStyle name="20% - Accent4 4 4 2" xfId="893"/>
    <cellStyle name="20% - Accent4 4 4 2 10" xfId="22949"/>
    <cellStyle name="20% - Accent4 4 4 2 11" xfId="27101"/>
    <cellStyle name="20% - Accent4 4 4 2 2" xfId="2288"/>
    <cellStyle name="20% - Accent4 4 4 2 2 2" xfId="4262"/>
    <cellStyle name="20% - Accent4 4 4 2 2 2 2" xfId="9236"/>
    <cellStyle name="20% - Accent4 4 4 2 2 2 3" xfId="13513"/>
    <cellStyle name="20% - Accent4 4 4 2 2 2 4" xfId="17772"/>
    <cellStyle name="20% - Accent4 4 4 2 2 2 5" xfId="21991"/>
    <cellStyle name="20% - Accent4 4 4 2 2 2 6" xfId="26186"/>
    <cellStyle name="20% - Accent4 4 4 2 2 2 7" xfId="30082"/>
    <cellStyle name="20% - Accent4 4 4 2 2 3" xfId="7264"/>
    <cellStyle name="20% - Accent4 4 4 2 2 4" xfId="11549"/>
    <cellStyle name="20% - Accent4 4 4 2 2 5" xfId="15821"/>
    <cellStyle name="20% - Accent4 4 4 2 2 6" xfId="20056"/>
    <cellStyle name="20% - Accent4 4 4 2 2 7" xfId="24294"/>
    <cellStyle name="20% - Accent4 4 4 2 2 8" xfId="28372"/>
    <cellStyle name="20% - Accent4 4 4 2 3" xfId="1434"/>
    <cellStyle name="20% - Accent4 4 4 2 3 2" xfId="6411"/>
    <cellStyle name="20% - Accent4 4 4 2 3 3" xfId="10700"/>
    <cellStyle name="20% - Accent4 4 4 2 3 4" xfId="14976"/>
    <cellStyle name="20% - Accent4 4 4 2 3 5" xfId="19218"/>
    <cellStyle name="20% - Accent4 4 4 2 3 6" xfId="23465"/>
    <cellStyle name="20% - Accent4 4 4 2 3 7" xfId="27565"/>
    <cellStyle name="20% - Accent4 4 4 2 4" xfId="3605"/>
    <cellStyle name="20% - Accent4 4 4 2 4 2" xfId="8579"/>
    <cellStyle name="20% - Accent4 4 4 2 4 3" xfId="12856"/>
    <cellStyle name="20% - Accent4 4 4 2 4 4" xfId="17115"/>
    <cellStyle name="20% - Accent4 4 4 2 4 5" xfId="21334"/>
    <cellStyle name="20% - Accent4 4 4 2 4 6" xfId="25529"/>
    <cellStyle name="20% - Accent4 4 4 2 4 7" xfId="29425"/>
    <cellStyle name="20% - Accent4 4 4 2 5" xfId="4953"/>
    <cellStyle name="20% - Accent4 4 4 2 5 2" xfId="9925"/>
    <cellStyle name="20% - Accent4 4 4 2 5 3" xfId="14203"/>
    <cellStyle name="20% - Accent4 4 4 2 5 4" xfId="18460"/>
    <cellStyle name="20% - Accent4 4 4 2 5 5" xfId="22677"/>
    <cellStyle name="20% - Accent4 4 4 2 5 6" xfId="26863"/>
    <cellStyle name="20% - Accent4 4 4 2 5 7" xfId="30742"/>
    <cellStyle name="20% - Accent4 4 4 2 6" xfId="5871"/>
    <cellStyle name="20% - Accent4 4 4 2 7" xfId="10163"/>
    <cellStyle name="20% - Accent4 4 4 2 8" xfId="14441"/>
    <cellStyle name="20% - Accent4 4 4 2 9" xfId="18698"/>
    <cellStyle name="20% - Accent4 4 4 3" xfId="2167"/>
    <cellStyle name="20% - Accent4 4 4 3 2" xfId="3933"/>
    <cellStyle name="20% - Accent4 4 4 3 2 2" xfId="8907"/>
    <cellStyle name="20% - Accent4 4 4 3 2 3" xfId="13184"/>
    <cellStyle name="20% - Accent4 4 4 3 2 4" xfId="17443"/>
    <cellStyle name="20% - Accent4 4 4 3 2 5" xfId="21662"/>
    <cellStyle name="20% - Accent4 4 4 3 2 6" xfId="25857"/>
    <cellStyle name="20% - Accent4 4 4 3 2 7" xfId="29753"/>
    <cellStyle name="20% - Accent4 4 4 3 3" xfId="7143"/>
    <cellStyle name="20% - Accent4 4 4 3 4" xfId="11428"/>
    <cellStyle name="20% - Accent4 4 4 3 5" xfId="15700"/>
    <cellStyle name="20% - Accent4 4 4 3 6" xfId="19935"/>
    <cellStyle name="20% - Accent4 4 4 3 7" xfId="24173"/>
    <cellStyle name="20% - Accent4 4 4 3 8" xfId="28251"/>
    <cellStyle name="20% - Accent4 4 4 4" xfId="1310"/>
    <cellStyle name="20% - Accent4 4 4 4 2" xfId="6287"/>
    <cellStyle name="20% - Accent4 4 4 4 3" xfId="10576"/>
    <cellStyle name="20% - Accent4 4 4 4 4" xfId="14852"/>
    <cellStyle name="20% - Accent4 4 4 4 5" xfId="19094"/>
    <cellStyle name="20% - Accent4 4 4 4 6" xfId="23341"/>
    <cellStyle name="20% - Accent4 4 4 4 7" xfId="27444"/>
    <cellStyle name="20% - Accent4 4 4 5" xfId="3275"/>
    <cellStyle name="20% - Accent4 4 4 5 2" xfId="8249"/>
    <cellStyle name="20% - Accent4 4 4 5 3" xfId="12526"/>
    <cellStyle name="20% - Accent4 4 4 5 4" xfId="16786"/>
    <cellStyle name="20% - Accent4 4 4 5 5" xfId="21004"/>
    <cellStyle name="20% - Accent4 4 4 5 6" xfId="25200"/>
    <cellStyle name="20% - Accent4 4 4 5 7" xfId="29096"/>
    <cellStyle name="20% - Accent4 4 4 6" xfId="4624"/>
    <cellStyle name="20% - Accent4 4 4 6 2" xfId="9596"/>
    <cellStyle name="20% - Accent4 4 4 6 3" xfId="13874"/>
    <cellStyle name="20% - Accent4 4 4 6 4" xfId="18131"/>
    <cellStyle name="20% - Accent4 4 4 6 5" xfId="22348"/>
    <cellStyle name="20% - Accent4 4 4 6 6" xfId="26534"/>
    <cellStyle name="20% - Accent4 4 4 6 7" xfId="30413"/>
    <cellStyle name="20% - Accent4 4 4 7" xfId="5498"/>
    <cellStyle name="20% - Accent4 4 4 8" xfId="5058"/>
    <cellStyle name="20% - Accent4 4 4 9" xfId="7707"/>
    <cellStyle name="20% - Accent4 4 5" xfId="620"/>
    <cellStyle name="20% - Accent4 4 5 10" xfId="12087"/>
    <cellStyle name="20% - Accent4 4 5 11" xfId="5143"/>
    <cellStyle name="20% - Accent4 4 5 12" xfId="14570"/>
    <cellStyle name="20% - Accent4 4 5 2" xfId="1436"/>
    <cellStyle name="20% - Accent4 4 5 2 2" xfId="2290"/>
    <cellStyle name="20% - Accent4 4 5 2 2 2" xfId="7266"/>
    <cellStyle name="20% - Accent4 4 5 2 2 3" xfId="11551"/>
    <cellStyle name="20% - Accent4 4 5 2 2 4" xfId="15823"/>
    <cellStyle name="20% - Accent4 4 5 2 2 5" xfId="20058"/>
    <cellStyle name="20% - Accent4 4 5 2 2 6" xfId="24296"/>
    <cellStyle name="20% - Accent4 4 5 2 2 7" xfId="28374"/>
    <cellStyle name="20% - Accent4 4 5 2 3" xfId="3989"/>
    <cellStyle name="20% - Accent4 4 5 2 3 2" xfId="8963"/>
    <cellStyle name="20% - Accent4 4 5 2 3 3" xfId="13240"/>
    <cellStyle name="20% - Accent4 4 5 2 3 4" xfId="17499"/>
    <cellStyle name="20% - Accent4 4 5 2 3 5" xfId="21718"/>
    <cellStyle name="20% - Accent4 4 5 2 3 6" xfId="25913"/>
    <cellStyle name="20% - Accent4 4 5 2 3 7" xfId="29809"/>
    <cellStyle name="20% - Accent4 4 5 2 4" xfId="6413"/>
    <cellStyle name="20% - Accent4 4 5 2 5" xfId="10702"/>
    <cellStyle name="20% - Accent4 4 5 2 6" xfId="14978"/>
    <cellStyle name="20% - Accent4 4 5 2 7" xfId="19220"/>
    <cellStyle name="20% - Accent4 4 5 2 8" xfId="23467"/>
    <cellStyle name="20% - Accent4 4 5 2 9" xfId="27567"/>
    <cellStyle name="20% - Accent4 4 5 3" xfId="2289"/>
    <cellStyle name="20% - Accent4 4 5 3 2" xfId="7265"/>
    <cellStyle name="20% - Accent4 4 5 3 3" xfId="11550"/>
    <cellStyle name="20% - Accent4 4 5 3 4" xfId="15822"/>
    <cellStyle name="20% - Accent4 4 5 3 5" xfId="20057"/>
    <cellStyle name="20% - Accent4 4 5 3 6" xfId="24295"/>
    <cellStyle name="20% - Accent4 4 5 3 7" xfId="28373"/>
    <cellStyle name="20% - Accent4 4 5 4" xfId="1435"/>
    <cellStyle name="20% - Accent4 4 5 4 2" xfId="6412"/>
    <cellStyle name="20% - Accent4 4 5 4 3" xfId="10701"/>
    <cellStyle name="20% - Accent4 4 5 4 4" xfId="14977"/>
    <cellStyle name="20% - Accent4 4 5 4 5" xfId="19219"/>
    <cellStyle name="20% - Accent4 4 5 4 6" xfId="23466"/>
    <cellStyle name="20% - Accent4 4 5 4 7" xfId="27566"/>
    <cellStyle name="20% - Accent4 4 5 5" xfId="3332"/>
    <cellStyle name="20% - Accent4 4 5 5 2" xfId="8306"/>
    <cellStyle name="20% - Accent4 4 5 5 3" xfId="12583"/>
    <cellStyle name="20% - Accent4 4 5 5 4" xfId="16842"/>
    <cellStyle name="20% - Accent4 4 5 5 5" xfId="21061"/>
    <cellStyle name="20% - Accent4 4 5 5 6" xfId="25256"/>
    <cellStyle name="20% - Accent4 4 5 5 7" xfId="29152"/>
    <cellStyle name="20% - Accent4 4 5 6" xfId="4680"/>
    <cellStyle name="20% - Accent4 4 5 6 2" xfId="9652"/>
    <cellStyle name="20% - Accent4 4 5 6 3" xfId="13930"/>
    <cellStyle name="20% - Accent4 4 5 6 4" xfId="18187"/>
    <cellStyle name="20% - Accent4 4 5 6 5" xfId="22404"/>
    <cellStyle name="20% - Accent4 4 5 6 6" xfId="26590"/>
    <cellStyle name="20% - Accent4 4 5 6 7" xfId="30469"/>
    <cellStyle name="20% - Accent4 4 5 7" xfId="5598"/>
    <cellStyle name="20% - Accent4 4 5 8" xfId="5107"/>
    <cellStyle name="20% - Accent4 4 5 9" xfId="7807"/>
    <cellStyle name="20% - Accent4 4 6" xfId="1437"/>
    <cellStyle name="20% - Accent4 4 6 2" xfId="2291"/>
    <cellStyle name="20% - Accent4 4 6 2 2" xfId="7267"/>
    <cellStyle name="20% - Accent4 4 6 2 3" xfId="11552"/>
    <cellStyle name="20% - Accent4 4 6 2 4" xfId="15824"/>
    <cellStyle name="20% - Accent4 4 6 2 5" xfId="20059"/>
    <cellStyle name="20% - Accent4 4 6 2 6" xfId="24297"/>
    <cellStyle name="20% - Accent4 4 6 2 7" xfId="28375"/>
    <cellStyle name="20% - Accent4 4 6 3" xfId="3660"/>
    <cellStyle name="20% - Accent4 4 6 3 2" xfId="8634"/>
    <cellStyle name="20% - Accent4 4 6 3 3" xfId="12911"/>
    <cellStyle name="20% - Accent4 4 6 3 4" xfId="17170"/>
    <cellStyle name="20% - Accent4 4 6 3 5" xfId="21389"/>
    <cellStyle name="20% - Accent4 4 6 3 6" xfId="25584"/>
    <cellStyle name="20% - Accent4 4 6 3 7" xfId="29480"/>
    <cellStyle name="20% - Accent4 4 6 4" xfId="6414"/>
    <cellStyle name="20% - Accent4 4 6 5" xfId="10703"/>
    <cellStyle name="20% - Accent4 4 6 6" xfId="14979"/>
    <cellStyle name="20% - Accent4 4 6 7" xfId="19221"/>
    <cellStyle name="20% - Accent4 4 6 8" xfId="23468"/>
    <cellStyle name="20% - Accent4 4 6 9" xfId="27568"/>
    <cellStyle name="20% - Accent4 4 7" xfId="1872"/>
    <cellStyle name="20% - Accent4 4 7 2" xfId="6848"/>
    <cellStyle name="20% - Accent4 4 7 3" xfId="11134"/>
    <cellStyle name="20% - Accent4 4 7 4" xfId="15408"/>
    <cellStyle name="20% - Accent4 4 7 5" xfId="19644"/>
    <cellStyle name="20% - Accent4 4 7 6" xfId="23884"/>
    <cellStyle name="20% - Accent4 4 7 7" xfId="27965"/>
    <cellStyle name="20% - Accent4 4 8" xfId="959"/>
    <cellStyle name="20% - Accent4 4 8 2" xfId="5937"/>
    <cellStyle name="20% - Accent4 4 8 3" xfId="10227"/>
    <cellStyle name="20% - Accent4 4 8 4" xfId="14506"/>
    <cellStyle name="20% - Accent4 4 8 5" xfId="18761"/>
    <cellStyle name="20% - Accent4 4 8 6" xfId="23011"/>
    <cellStyle name="20% - Accent4 4 8 7" xfId="27156"/>
    <cellStyle name="20% - Accent4 4 9" xfId="2997"/>
    <cellStyle name="20% - Accent4 4 9 2" xfId="7971"/>
    <cellStyle name="20% - Accent4 4 9 3" xfId="12248"/>
    <cellStyle name="20% - Accent4 4 9 4" xfId="16508"/>
    <cellStyle name="20% - Accent4 4 9 5" xfId="20727"/>
    <cellStyle name="20% - Accent4 4 9 6" xfId="24925"/>
    <cellStyle name="20% - Accent4 4 9 7" xfId="28822"/>
    <cellStyle name="20% - Accent4 5" xfId="292"/>
    <cellStyle name="20% - Accent4 5 2" xfId="436"/>
    <cellStyle name="20% - Accent4 5 2 10" xfId="22026"/>
    <cellStyle name="20% - Accent4 5 2 11" xfId="24699"/>
    <cellStyle name="20% - Accent4 5 2 2" xfId="810"/>
    <cellStyle name="20% - Accent4 5 2 2 10" xfId="18615"/>
    <cellStyle name="20% - Accent4 5 2 2 11" xfId="22866"/>
    <cellStyle name="20% - Accent4 5 2 2 12" xfId="27018"/>
    <cellStyle name="20% - Accent4 5 2 2 2" xfId="1438"/>
    <cellStyle name="20% - Accent4 5 2 2 2 2" xfId="2292"/>
    <cellStyle name="20% - Accent4 5 2 2 2 2 2" xfId="7268"/>
    <cellStyle name="20% - Accent4 5 2 2 2 2 3" xfId="11553"/>
    <cellStyle name="20% - Accent4 5 2 2 2 2 4" xfId="15825"/>
    <cellStyle name="20% - Accent4 5 2 2 2 2 5" xfId="20060"/>
    <cellStyle name="20% - Accent4 5 2 2 2 2 6" xfId="24298"/>
    <cellStyle name="20% - Accent4 5 2 2 2 2 7" xfId="28376"/>
    <cellStyle name="20% - Accent4 5 2 2 2 3" xfId="4179"/>
    <cellStyle name="20% - Accent4 5 2 2 2 3 2" xfId="9153"/>
    <cellStyle name="20% - Accent4 5 2 2 2 3 3" xfId="13430"/>
    <cellStyle name="20% - Accent4 5 2 2 2 3 4" xfId="17689"/>
    <cellStyle name="20% - Accent4 5 2 2 2 3 5" xfId="21908"/>
    <cellStyle name="20% - Accent4 5 2 2 2 3 6" xfId="26103"/>
    <cellStyle name="20% - Accent4 5 2 2 2 3 7" xfId="29999"/>
    <cellStyle name="20% - Accent4 5 2 2 2 4" xfId="6415"/>
    <cellStyle name="20% - Accent4 5 2 2 2 5" xfId="10704"/>
    <cellStyle name="20% - Accent4 5 2 2 2 6" xfId="14980"/>
    <cellStyle name="20% - Accent4 5 2 2 2 7" xfId="19222"/>
    <cellStyle name="20% - Accent4 5 2 2 2 8" xfId="23469"/>
    <cellStyle name="20% - Accent4 5 2 2 2 9" xfId="27569"/>
    <cellStyle name="20% - Accent4 5 2 2 3" xfId="2069"/>
    <cellStyle name="20% - Accent4 5 2 2 3 2" xfId="7045"/>
    <cellStyle name="20% - Accent4 5 2 2 3 3" xfId="11330"/>
    <cellStyle name="20% - Accent4 5 2 2 3 4" xfId="15602"/>
    <cellStyle name="20% - Accent4 5 2 2 3 5" xfId="19837"/>
    <cellStyle name="20% - Accent4 5 2 2 3 6" xfId="24075"/>
    <cellStyle name="20% - Accent4 5 2 2 3 7" xfId="28153"/>
    <cellStyle name="20% - Accent4 5 2 2 4" xfId="1208"/>
    <cellStyle name="20% - Accent4 5 2 2 4 2" xfId="6185"/>
    <cellStyle name="20% - Accent4 5 2 2 4 3" xfId="10474"/>
    <cellStyle name="20% - Accent4 5 2 2 4 4" xfId="14752"/>
    <cellStyle name="20% - Accent4 5 2 2 4 5" xfId="18995"/>
    <cellStyle name="20% - Accent4 5 2 2 4 6" xfId="23241"/>
    <cellStyle name="20% - Accent4 5 2 2 4 7" xfId="27346"/>
    <cellStyle name="20% - Accent4 5 2 2 5" xfId="3522"/>
    <cellStyle name="20% - Accent4 5 2 2 5 2" xfId="8496"/>
    <cellStyle name="20% - Accent4 5 2 2 5 3" xfId="12773"/>
    <cellStyle name="20% - Accent4 5 2 2 5 4" xfId="17032"/>
    <cellStyle name="20% - Accent4 5 2 2 5 5" xfId="21251"/>
    <cellStyle name="20% - Accent4 5 2 2 5 6" xfId="25446"/>
    <cellStyle name="20% - Accent4 5 2 2 5 7" xfId="29342"/>
    <cellStyle name="20% - Accent4 5 2 2 6" xfId="4870"/>
    <cellStyle name="20% - Accent4 5 2 2 6 2" xfId="9842"/>
    <cellStyle name="20% - Accent4 5 2 2 6 3" xfId="14120"/>
    <cellStyle name="20% - Accent4 5 2 2 6 4" xfId="18377"/>
    <cellStyle name="20% - Accent4 5 2 2 6 5" xfId="22594"/>
    <cellStyle name="20% - Accent4 5 2 2 6 6" xfId="26780"/>
    <cellStyle name="20% - Accent4 5 2 2 6 7" xfId="30659"/>
    <cellStyle name="20% - Accent4 5 2 2 7" xfId="5788"/>
    <cellStyle name="20% - Accent4 5 2 2 8" xfId="10080"/>
    <cellStyle name="20% - Accent4 5 2 2 9" xfId="14358"/>
    <cellStyle name="20% - Accent4 5 2 3" xfId="1107"/>
    <cellStyle name="20% - Accent4 5 2 3 2" xfId="3850"/>
    <cellStyle name="20% - Accent4 5 2 3 2 2" xfId="8824"/>
    <cellStyle name="20% - Accent4 5 2 3 2 3" xfId="13101"/>
    <cellStyle name="20% - Accent4 5 2 3 2 4" xfId="17360"/>
    <cellStyle name="20% - Accent4 5 2 3 2 5" xfId="21579"/>
    <cellStyle name="20% - Accent4 5 2 3 2 6" xfId="25774"/>
    <cellStyle name="20% - Accent4 5 2 3 2 7" xfId="29670"/>
    <cellStyle name="20% - Accent4 5 2 4" xfId="3192"/>
    <cellStyle name="20% - Accent4 5 2 4 2" xfId="8166"/>
    <cellStyle name="20% - Accent4 5 2 4 3" xfId="12443"/>
    <cellStyle name="20% - Accent4 5 2 4 4" xfId="16703"/>
    <cellStyle name="20% - Accent4 5 2 4 5" xfId="20921"/>
    <cellStyle name="20% - Accent4 5 2 4 6" xfId="25117"/>
    <cellStyle name="20% - Accent4 5 2 4 7" xfId="29013"/>
    <cellStyle name="20% - Accent4 5 2 5" xfId="4541"/>
    <cellStyle name="20% - Accent4 5 2 5 2" xfId="9513"/>
    <cellStyle name="20% - Accent4 5 2 5 3" xfId="13791"/>
    <cellStyle name="20% - Accent4 5 2 5 4" xfId="18048"/>
    <cellStyle name="20% - Accent4 5 2 5 5" xfId="22265"/>
    <cellStyle name="20% - Accent4 5 2 5 6" xfId="26451"/>
    <cellStyle name="20% - Accent4 5 2 5 7" xfId="30330"/>
    <cellStyle name="20% - Accent4 5 2 6" xfId="5415"/>
    <cellStyle name="20% - Accent4 5 2 7" xfId="7682"/>
    <cellStyle name="20% - Accent4 5 2 8" xfId="11964"/>
    <cellStyle name="20% - Accent4 5 2 9" xfId="16238"/>
    <cellStyle name="20% - Accent4 5 3" xfId="283"/>
    <cellStyle name="20% - Accent4 5 3 10" xfId="20585"/>
    <cellStyle name="20% - Accent4 5 3 11" xfId="24888"/>
    <cellStyle name="20% - Accent4 5 3 2" xfId="673"/>
    <cellStyle name="20% - Accent4 5 3 2 10" xfId="23395"/>
    <cellStyle name="20% - Accent4 5 3 2 2" xfId="2293"/>
    <cellStyle name="20% - Accent4 5 3 2 2 2" xfId="4042"/>
    <cellStyle name="20% - Accent4 5 3 2 2 2 2" xfId="9016"/>
    <cellStyle name="20% - Accent4 5 3 2 2 2 3" xfId="13293"/>
    <cellStyle name="20% - Accent4 5 3 2 2 2 4" xfId="17552"/>
    <cellStyle name="20% - Accent4 5 3 2 2 2 5" xfId="21771"/>
    <cellStyle name="20% - Accent4 5 3 2 2 2 6" xfId="25966"/>
    <cellStyle name="20% - Accent4 5 3 2 2 2 7" xfId="29862"/>
    <cellStyle name="20% - Accent4 5 3 2 2 3" xfId="7269"/>
    <cellStyle name="20% - Accent4 5 3 2 2 4" xfId="11554"/>
    <cellStyle name="20% - Accent4 5 3 2 2 5" xfId="15826"/>
    <cellStyle name="20% - Accent4 5 3 2 2 6" xfId="20061"/>
    <cellStyle name="20% - Accent4 5 3 2 2 7" xfId="24299"/>
    <cellStyle name="20% - Accent4 5 3 2 2 8" xfId="28377"/>
    <cellStyle name="20% - Accent4 5 3 2 3" xfId="3385"/>
    <cellStyle name="20% - Accent4 5 3 2 3 2" xfId="8359"/>
    <cellStyle name="20% - Accent4 5 3 2 3 3" xfId="12636"/>
    <cellStyle name="20% - Accent4 5 3 2 3 4" xfId="16895"/>
    <cellStyle name="20% - Accent4 5 3 2 3 5" xfId="21114"/>
    <cellStyle name="20% - Accent4 5 3 2 3 6" xfId="25309"/>
    <cellStyle name="20% - Accent4 5 3 2 3 7" xfId="29205"/>
    <cellStyle name="20% - Accent4 5 3 2 4" xfId="4733"/>
    <cellStyle name="20% - Accent4 5 3 2 4 2" xfId="9705"/>
    <cellStyle name="20% - Accent4 5 3 2 4 3" xfId="13983"/>
    <cellStyle name="20% - Accent4 5 3 2 4 4" xfId="18240"/>
    <cellStyle name="20% - Accent4 5 3 2 4 5" xfId="22457"/>
    <cellStyle name="20% - Accent4 5 3 2 4 6" xfId="26643"/>
    <cellStyle name="20% - Accent4 5 3 2 4 7" xfId="30522"/>
    <cellStyle name="20% - Accent4 5 3 2 5" xfId="5651"/>
    <cellStyle name="20% - Accent4 5 3 2 6" xfId="6341"/>
    <cellStyle name="20% - Accent4 5 3 2 7" xfId="10630"/>
    <cellStyle name="20% - Accent4 5 3 2 8" xfId="14906"/>
    <cellStyle name="20% - Accent4 5 3 2 9" xfId="22729"/>
    <cellStyle name="20% - Accent4 5 3 3" xfId="1439"/>
    <cellStyle name="20% - Accent4 5 3 3 2" xfId="3713"/>
    <cellStyle name="20% - Accent4 5 3 3 2 2" xfId="8687"/>
    <cellStyle name="20% - Accent4 5 3 3 2 3" xfId="12964"/>
    <cellStyle name="20% - Accent4 5 3 3 2 4" xfId="17223"/>
    <cellStyle name="20% - Accent4 5 3 3 2 5" xfId="21442"/>
    <cellStyle name="20% - Accent4 5 3 3 2 6" xfId="25637"/>
    <cellStyle name="20% - Accent4 5 3 3 2 7" xfId="29533"/>
    <cellStyle name="20% - Accent4 5 3 3 3" xfId="6416"/>
    <cellStyle name="20% - Accent4 5 3 3 4" xfId="10705"/>
    <cellStyle name="20% - Accent4 5 3 3 5" xfId="14981"/>
    <cellStyle name="20% - Accent4 5 3 3 6" xfId="19223"/>
    <cellStyle name="20% - Accent4 5 3 3 7" xfId="23470"/>
    <cellStyle name="20% - Accent4 5 3 3 8" xfId="27570"/>
    <cellStyle name="20% - Accent4 5 3 4" xfId="3055"/>
    <cellStyle name="20% - Accent4 5 3 4 2" xfId="8029"/>
    <cellStyle name="20% - Accent4 5 3 4 3" xfId="12306"/>
    <cellStyle name="20% - Accent4 5 3 4 4" xfId="16566"/>
    <cellStyle name="20% - Accent4 5 3 4 5" xfId="20784"/>
    <cellStyle name="20% - Accent4 5 3 4 6" xfId="24980"/>
    <cellStyle name="20% - Accent4 5 3 4 7" xfId="28876"/>
    <cellStyle name="20% - Accent4 5 3 5" xfId="4404"/>
    <cellStyle name="20% - Accent4 5 3 5 2" xfId="9376"/>
    <cellStyle name="20% - Accent4 5 3 5 3" xfId="13654"/>
    <cellStyle name="20% - Accent4 5 3 5 4" xfId="17911"/>
    <cellStyle name="20% - Accent4 5 3 5 5" xfId="22128"/>
    <cellStyle name="20% - Accent4 5 3 5 6" xfId="26314"/>
    <cellStyle name="20% - Accent4 5 3 5 7" xfId="30193"/>
    <cellStyle name="20% - Accent4 5 3 6" xfId="5262"/>
    <cellStyle name="20% - Accent4 5 3 7" xfId="7934"/>
    <cellStyle name="20% - Accent4 5 3 8" xfId="12211"/>
    <cellStyle name="20% - Accent4 5 3 9" xfId="16471"/>
    <cellStyle name="20% - Accent4 5 4" xfId="1908"/>
    <cellStyle name="20% - Accent4 5 4 2" xfId="6884"/>
    <cellStyle name="20% - Accent4 5 4 3" xfId="11170"/>
    <cellStyle name="20% - Accent4 5 4 4" xfId="15442"/>
    <cellStyle name="20% - Accent4 5 4 5" xfId="19680"/>
    <cellStyle name="20% - Accent4 5 4 6" xfId="23918"/>
    <cellStyle name="20% - Accent4 5 4 7" xfId="27999"/>
    <cellStyle name="20% - Accent4 5 5" xfId="1013"/>
    <cellStyle name="20% - Accent4 5 5 2" xfId="5991"/>
    <cellStyle name="20% - Accent4 5 5 3" xfId="10281"/>
    <cellStyle name="20% - Accent4 5 5 4" xfId="14559"/>
    <cellStyle name="20% - Accent4 5 5 5" xfId="18811"/>
    <cellStyle name="20% - Accent4 5 5 6" xfId="23060"/>
    <cellStyle name="20% - Accent4 5 5 7" xfId="27191"/>
    <cellStyle name="20% - Accent4 6" xfId="368"/>
    <cellStyle name="20% - Accent4 6 10" xfId="20442"/>
    <cellStyle name="20% - Accent4 6 11" xfId="24713"/>
    <cellStyle name="20% - Accent4 6 2" xfId="742"/>
    <cellStyle name="20% - Accent4 6 2 10" xfId="18547"/>
    <cellStyle name="20% - Accent4 6 2 11" xfId="22798"/>
    <cellStyle name="20% - Accent4 6 2 12" xfId="26950"/>
    <cellStyle name="20% - Accent4 6 2 2" xfId="1440"/>
    <cellStyle name="20% - Accent4 6 2 2 2" xfId="2294"/>
    <cellStyle name="20% - Accent4 6 2 2 2 2" xfId="7270"/>
    <cellStyle name="20% - Accent4 6 2 2 2 3" xfId="11555"/>
    <cellStyle name="20% - Accent4 6 2 2 2 4" xfId="15827"/>
    <cellStyle name="20% - Accent4 6 2 2 2 5" xfId="20062"/>
    <cellStyle name="20% - Accent4 6 2 2 2 6" xfId="24300"/>
    <cellStyle name="20% - Accent4 6 2 2 2 7" xfId="28378"/>
    <cellStyle name="20% - Accent4 6 2 2 3" xfId="4111"/>
    <cellStyle name="20% - Accent4 6 2 2 3 2" xfId="9085"/>
    <cellStyle name="20% - Accent4 6 2 2 3 3" xfId="13362"/>
    <cellStyle name="20% - Accent4 6 2 2 3 4" xfId="17621"/>
    <cellStyle name="20% - Accent4 6 2 2 3 5" xfId="21840"/>
    <cellStyle name="20% - Accent4 6 2 2 3 6" xfId="26035"/>
    <cellStyle name="20% - Accent4 6 2 2 3 7" xfId="29931"/>
    <cellStyle name="20% - Accent4 6 2 2 4" xfId="6417"/>
    <cellStyle name="20% - Accent4 6 2 2 5" xfId="10706"/>
    <cellStyle name="20% - Accent4 6 2 2 6" xfId="14982"/>
    <cellStyle name="20% - Accent4 6 2 2 7" xfId="19224"/>
    <cellStyle name="20% - Accent4 6 2 2 8" xfId="23471"/>
    <cellStyle name="20% - Accent4 6 2 2 9" xfId="27571"/>
    <cellStyle name="20% - Accent4 6 2 3" xfId="2001"/>
    <cellStyle name="20% - Accent4 6 2 3 2" xfId="6977"/>
    <cellStyle name="20% - Accent4 6 2 3 3" xfId="11262"/>
    <cellStyle name="20% - Accent4 6 2 3 4" xfId="15534"/>
    <cellStyle name="20% - Accent4 6 2 3 5" xfId="19769"/>
    <cellStyle name="20% - Accent4 6 2 3 6" xfId="24007"/>
    <cellStyle name="20% - Accent4 6 2 3 7" xfId="28085"/>
    <cellStyle name="20% - Accent4 6 2 4" xfId="1140"/>
    <cellStyle name="20% - Accent4 6 2 4 2" xfId="6117"/>
    <cellStyle name="20% - Accent4 6 2 4 3" xfId="10406"/>
    <cellStyle name="20% - Accent4 6 2 4 4" xfId="14684"/>
    <cellStyle name="20% - Accent4 6 2 4 5" xfId="18927"/>
    <cellStyle name="20% - Accent4 6 2 4 6" xfId="23173"/>
    <cellStyle name="20% - Accent4 6 2 4 7" xfId="27278"/>
    <cellStyle name="20% - Accent4 6 2 5" xfId="3454"/>
    <cellStyle name="20% - Accent4 6 2 5 2" xfId="8428"/>
    <cellStyle name="20% - Accent4 6 2 5 3" xfId="12705"/>
    <cellStyle name="20% - Accent4 6 2 5 4" xfId="16964"/>
    <cellStyle name="20% - Accent4 6 2 5 5" xfId="21183"/>
    <cellStyle name="20% - Accent4 6 2 5 6" xfId="25378"/>
    <cellStyle name="20% - Accent4 6 2 5 7" xfId="29274"/>
    <cellStyle name="20% - Accent4 6 2 6" xfId="4802"/>
    <cellStyle name="20% - Accent4 6 2 6 2" xfId="9774"/>
    <cellStyle name="20% - Accent4 6 2 6 3" xfId="14052"/>
    <cellStyle name="20% - Accent4 6 2 6 4" xfId="18309"/>
    <cellStyle name="20% - Accent4 6 2 6 5" xfId="22526"/>
    <cellStyle name="20% - Accent4 6 2 6 6" xfId="26712"/>
    <cellStyle name="20% - Accent4 6 2 6 7" xfId="30591"/>
    <cellStyle name="20% - Accent4 6 2 7" xfId="5720"/>
    <cellStyle name="20% - Accent4 6 2 8" xfId="10012"/>
    <cellStyle name="20% - Accent4 6 2 9" xfId="14290"/>
    <cellStyle name="20% - Accent4 6 3" xfId="1027"/>
    <cellStyle name="20% - Accent4 6 3 2" xfId="3782"/>
    <cellStyle name="20% - Accent4 6 3 2 2" xfId="8756"/>
    <cellStyle name="20% - Accent4 6 3 2 3" xfId="13033"/>
    <cellStyle name="20% - Accent4 6 3 2 4" xfId="17292"/>
    <cellStyle name="20% - Accent4 6 3 2 5" xfId="21511"/>
    <cellStyle name="20% - Accent4 6 3 2 6" xfId="25706"/>
    <cellStyle name="20% - Accent4 6 3 2 7" xfId="29602"/>
    <cellStyle name="20% - Accent4 6 4" xfId="3124"/>
    <cellStyle name="20% - Accent4 6 4 2" xfId="8098"/>
    <cellStyle name="20% - Accent4 6 4 3" xfId="12375"/>
    <cellStyle name="20% - Accent4 6 4 4" xfId="16635"/>
    <cellStyle name="20% - Accent4 6 4 5" xfId="20853"/>
    <cellStyle name="20% - Accent4 6 4 6" xfId="25049"/>
    <cellStyle name="20% - Accent4 6 4 7" xfId="28945"/>
    <cellStyle name="20% - Accent4 6 5" xfId="4473"/>
    <cellStyle name="20% - Accent4 6 5 2" xfId="9445"/>
    <cellStyle name="20% - Accent4 6 5 3" xfId="13723"/>
    <cellStyle name="20% - Accent4 6 5 4" xfId="17980"/>
    <cellStyle name="20% - Accent4 6 5 5" xfId="22197"/>
    <cellStyle name="20% - Accent4 6 5 6" xfId="26383"/>
    <cellStyle name="20% - Accent4 6 5 7" xfId="30262"/>
    <cellStyle name="20% - Accent4 6 6" xfId="5347"/>
    <cellStyle name="20% - Accent4 6 7" xfId="7701"/>
    <cellStyle name="20% - Accent4 6 8" xfId="11983"/>
    <cellStyle name="20% - Accent4 6 9" xfId="16256"/>
    <cellStyle name="20% - Accent4 7" xfId="552"/>
    <cellStyle name="20% - Accent4 7 2" xfId="1441"/>
    <cellStyle name="20% - Accent4 7 2 2" xfId="2295"/>
    <cellStyle name="20% - Accent4 7 2 2 2" xfId="7271"/>
    <cellStyle name="20% - Accent4 7 2 2 3" xfId="11556"/>
    <cellStyle name="20% - Accent4 7 2 2 4" xfId="15828"/>
    <cellStyle name="20% - Accent4 7 2 2 5" xfId="20063"/>
    <cellStyle name="20% - Accent4 7 2 2 6" xfId="24301"/>
    <cellStyle name="20% - Accent4 7 2 2 7" xfId="28379"/>
    <cellStyle name="20% - Accent4 7 2 3" xfId="6418"/>
    <cellStyle name="20% - Accent4 7 2 4" xfId="10707"/>
    <cellStyle name="20% - Accent4 7 2 5" xfId="14983"/>
    <cellStyle name="20% - Accent4 7 2 6" xfId="19225"/>
    <cellStyle name="20% - Accent4 7 2 7" xfId="23472"/>
    <cellStyle name="20% - Accent4 7 2 8" xfId="27572"/>
    <cellStyle name="20% - Accent4 7 3" xfId="2134"/>
    <cellStyle name="20% - Accent4 7 3 2" xfId="7110"/>
    <cellStyle name="20% - Accent4 7 3 3" xfId="11395"/>
    <cellStyle name="20% - Accent4 7 3 4" xfId="15667"/>
    <cellStyle name="20% - Accent4 7 3 5" xfId="19902"/>
    <cellStyle name="20% - Accent4 7 3 6" xfId="24140"/>
    <cellStyle name="20% - Accent4 7 3 7" xfId="28218"/>
    <cellStyle name="20% - Accent4 7 4" xfId="1275"/>
    <cellStyle name="20% - Accent4 7 4 2" xfId="6252"/>
    <cellStyle name="20% - Accent4 7 4 3" xfId="10541"/>
    <cellStyle name="20% - Accent4 7 4 4" xfId="14817"/>
    <cellStyle name="20% - Accent4 7 4 5" xfId="19060"/>
    <cellStyle name="20% - Accent4 7 4 6" xfId="23306"/>
    <cellStyle name="20% - Accent4 7 4 7" xfId="27411"/>
    <cellStyle name="20% - Accent4 8" xfId="1442"/>
    <cellStyle name="20% - Accent5" xfId="5" builtinId="46" customBuiltin="1"/>
    <cellStyle name="20% - Accent5 2" xfId="90"/>
    <cellStyle name="20% - Accent5 2 10" xfId="2980"/>
    <cellStyle name="20% - Accent5 2 10 2" xfId="7954"/>
    <cellStyle name="20% - Accent5 2 10 3" xfId="12231"/>
    <cellStyle name="20% - Accent5 2 10 4" xfId="16491"/>
    <cellStyle name="20% - Accent5 2 10 5" xfId="20710"/>
    <cellStyle name="20% - Accent5 2 10 6" xfId="24908"/>
    <cellStyle name="20% - Accent5 2 10 7" xfId="28805"/>
    <cellStyle name="20% - Accent5 2 11" xfId="4336"/>
    <cellStyle name="20% - Accent5 2 11 2" xfId="9308"/>
    <cellStyle name="20% - Accent5 2 11 3" xfId="13586"/>
    <cellStyle name="20% - Accent5 2 11 4" xfId="17843"/>
    <cellStyle name="20% - Accent5 2 11 5" xfId="22060"/>
    <cellStyle name="20% - Accent5 2 11 6" xfId="26246"/>
    <cellStyle name="20% - Accent5 2 11 7" xfId="30125"/>
    <cellStyle name="20% - Accent5 2 12" xfId="5071"/>
    <cellStyle name="20% - Accent5 2 13" xfId="5217"/>
    <cellStyle name="20% - Accent5 2 14" xfId="7748"/>
    <cellStyle name="20% - Accent5 2 15" xfId="12030"/>
    <cellStyle name="20% - Accent5 2 16" xfId="19488"/>
    <cellStyle name="20% - Accent5 2 17" xfId="20603"/>
    <cellStyle name="20% - Accent5 2 2" xfId="174"/>
    <cellStyle name="20% - Accent5 2 2 10" xfId="4368"/>
    <cellStyle name="20% - Accent5 2 2 10 2" xfId="9340"/>
    <cellStyle name="20% - Accent5 2 2 10 3" xfId="13618"/>
    <cellStyle name="20% - Accent5 2 2 10 4" xfId="17875"/>
    <cellStyle name="20% - Accent5 2 2 10 5" xfId="22092"/>
    <cellStyle name="20% - Accent5 2 2 10 6" xfId="26278"/>
    <cellStyle name="20% - Accent5 2 2 10 7" xfId="30157"/>
    <cellStyle name="20% - Accent5 2 2 11" xfId="5154"/>
    <cellStyle name="20% - Accent5 2 2 12" xfId="9289"/>
    <cellStyle name="20% - Accent5 2 2 13" xfId="13566"/>
    <cellStyle name="20% - Accent5 2 2 14" xfId="17824"/>
    <cellStyle name="20% - Accent5 2 2 15" xfId="12119"/>
    <cellStyle name="20% - Accent5 2 2 16" xfId="26233"/>
    <cellStyle name="20% - Accent5 2 2 2" xfId="318"/>
    <cellStyle name="20% - Accent5 2 2 2 10" xfId="12099"/>
    <cellStyle name="20% - Accent5 2 2 2 11" xfId="16365"/>
    <cellStyle name="20% - Accent5 2 2 2 12" xfId="20460"/>
    <cellStyle name="20% - Accent5 2 2 2 13" xfId="24805"/>
    <cellStyle name="20% - Accent5 2 2 2 2" xfId="482"/>
    <cellStyle name="20% - Accent5 2 2 2 2 10" xfId="10270"/>
    <cellStyle name="20% - Accent5 2 2 2 2 11" xfId="5565"/>
    <cellStyle name="20% - Accent5 2 2 2 2 12" xfId="20510"/>
    <cellStyle name="20% - Accent5 2 2 2 2 2" xfId="856"/>
    <cellStyle name="20% - Accent5 2 2 2 2 2 10" xfId="22912"/>
    <cellStyle name="20% - Accent5 2 2 2 2 2 11" xfId="27064"/>
    <cellStyle name="20% - Accent5 2 2 2 2 2 2" xfId="2296"/>
    <cellStyle name="20% - Accent5 2 2 2 2 2 2 2" xfId="4225"/>
    <cellStyle name="20% - Accent5 2 2 2 2 2 2 2 2" xfId="9199"/>
    <cellStyle name="20% - Accent5 2 2 2 2 2 2 2 3" xfId="13476"/>
    <cellStyle name="20% - Accent5 2 2 2 2 2 2 2 4" xfId="17735"/>
    <cellStyle name="20% - Accent5 2 2 2 2 2 2 2 5" xfId="21954"/>
    <cellStyle name="20% - Accent5 2 2 2 2 2 2 2 6" xfId="26149"/>
    <cellStyle name="20% - Accent5 2 2 2 2 2 2 2 7" xfId="30045"/>
    <cellStyle name="20% - Accent5 2 2 2 2 2 2 3" xfId="7272"/>
    <cellStyle name="20% - Accent5 2 2 2 2 2 2 4" xfId="11557"/>
    <cellStyle name="20% - Accent5 2 2 2 2 2 2 5" xfId="15829"/>
    <cellStyle name="20% - Accent5 2 2 2 2 2 2 6" xfId="20064"/>
    <cellStyle name="20% - Accent5 2 2 2 2 2 2 7" xfId="24302"/>
    <cellStyle name="20% - Accent5 2 2 2 2 2 2 8" xfId="28380"/>
    <cellStyle name="20% - Accent5 2 2 2 2 2 3" xfId="1443"/>
    <cellStyle name="20% - Accent5 2 2 2 2 2 3 2" xfId="6420"/>
    <cellStyle name="20% - Accent5 2 2 2 2 2 3 3" xfId="10709"/>
    <cellStyle name="20% - Accent5 2 2 2 2 2 3 4" xfId="14985"/>
    <cellStyle name="20% - Accent5 2 2 2 2 2 3 5" xfId="19227"/>
    <cellStyle name="20% - Accent5 2 2 2 2 2 3 6" xfId="23474"/>
    <cellStyle name="20% - Accent5 2 2 2 2 2 3 7" xfId="27573"/>
    <cellStyle name="20% - Accent5 2 2 2 2 2 4" xfId="3568"/>
    <cellStyle name="20% - Accent5 2 2 2 2 2 4 2" xfId="8542"/>
    <cellStyle name="20% - Accent5 2 2 2 2 2 4 3" xfId="12819"/>
    <cellStyle name="20% - Accent5 2 2 2 2 2 4 4" xfId="17078"/>
    <cellStyle name="20% - Accent5 2 2 2 2 2 4 5" xfId="21297"/>
    <cellStyle name="20% - Accent5 2 2 2 2 2 4 6" xfId="25492"/>
    <cellStyle name="20% - Accent5 2 2 2 2 2 4 7" xfId="29388"/>
    <cellStyle name="20% - Accent5 2 2 2 2 2 5" xfId="4916"/>
    <cellStyle name="20% - Accent5 2 2 2 2 2 5 2" xfId="9888"/>
    <cellStyle name="20% - Accent5 2 2 2 2 2 5 3" xfId="14166"/>
    <cellStyle name="20% - Accent5 2 2 2 2 2 5 4" xfId="18423"/>
    <cellStyle name="20% - Accent5 2 2 2 2 2 5 5" xfId="22640"/>
    <cellStyle name="20% - Accent5 2 2 2 2 2 5 6" xfId="26826"/>
    <cellStyle name="20% - Accent5 2 2 2 2 2 5 7" xfId="30705"/>
    <cellStyle name="20% - Accent5 2 2 2 2 2 6" xfId="5834"/>
    <cellStyle name="20% - Accent5 2 2 2 2 2 7" xfId="10126"/>
    <cellStyle name="20% - Accent5 2 2 2 2 2 8" xfId="14404"/>
    <cellStyle name="20% - Accent5 2 2 2 2 2 9" xfId="18661"/>
    <cellStyle name="20% - Accent5 2 2 2 2 3" xfId="2115"/>
    <cellStyle name="20% - Accent5 2 2 2 2 3 2" xfId="3896"/>
    <cellStyle name="20% - Accent5 2 2 2 2 3 2 2" xfId="8870"/>
    <cellStyle name="20% - Accent5 2 2 2 2 3 2 3" xfId="13147"/>
    <cellStyle name="20% - Accent5 2 2 2 2 3 2 4" xfId="17406"/>
    <cellStyle name="20% - Accent5 2 2 2 2 3 2 5" xfId="21625"/>
    <cellStyle name="20% - Accent5 2 2 2 2 3 2 6" xfId="25820"/>
    <cellStyle name="20% - Accent5 2 2 2 2 3 2 7" xfId="29716"/>
    <cellStyle name="20% - Accent5 2 2 2 2 3 3" xfId="7091"/>
    <cellStyle name="20% - Accent5 2 2 2 2 3 4" xfId="11376"/>
    <cellStyle name="20% - Accent5 2 2 2 2 3 5" xfId="15648"/>
    <cellStyle name="20% - Accent5 2 2 2 2 3 6" xfId="19883"/>
    <cellStyle name="20% - Accent5 2 2 2 2 3 7" xfId="24121"/>
    <cellStyle name="20% - Accent5 2 2 2 2 3 8" xfId="28199"/>
    <cellStyle name="20% - Accent5 2 2 2 2 4" xfId="1254"/>
    <cellStyle name="20% - Accent5 2 2 2 2 4 2" xfId="6231"/>
    <cellStyle name="20% - Accent5 2 2 2 2 4 3" xfId="10520"/>
    <cellStyle name="20% - Accent5 2 2 2 2 4 4" xfId="14798"/>
    <cellStyle name="20% - Accent5 2 2 2 2 4 5" xfId="19041"/>
    <cellStyle name="20% - Accent5 2 2 2 2 4 6" xfId="23287"/>
    <cellStyle name="20% - Accent5 2 2 2 2 4 7" xfId="27392"/>
    <cellStyle name="20% - Accent5 2 2 2 2 5" xfId="3238"/>
    <cellStyle name="20% - Accent5 2 2 2 2 5 2" xfId="8212"/>
    <cellStyle name="20% - Accent5 2 2 2 2 5 3" xfId="12489"/>
    <cellStyle name="20% - Accent5 2 2 2 2 5 4" xfId="16749"/>
    <cellStyle name="20% - Accent5 2 2 2 2 5 5" xfId="20967"/>
    <cellStyle name="20% - Accent5 2 2 2 2 5 6" xfId="25163"/>
    <cellStyle name="20% - Accent5 2 2 2 2 5 7" xfId="29059"/>
    <cellStyle name="20% - Accent5 2 2 2 2 6" xfId="4587"/>
    <cellStyle name="20% - Accent5 2 2 2 2 6 2" xfId="9559"/>
    <cellStyle name="20% - Accent5 2 2 2 2 6 3" xfId="13837"/>
    <cellStyle name="20% - Accent5 2 2 2 2 6 4" xfId="18094"/>
    <cellStyle name="20% - Accent5 2 2 2 2 6 5" xfId="22311"/>
    <cellStyle name="20% - Accent5 2 2 2 2 6 6" xfId="26497"/>
    <cellStyle name="20% - Accent5 2 2 2 2 6 7" xfId="30376"/>
    <cellStyle name="20% - Accent5 2 2 2 2 7" xfId="5461"/>
    <cellStyle name="20% - Accent5 2 2 2 2 8" xfId="5047"/>
    <cellStyle name="20% - Accent5 2 2 2 2 9" xfId="5980"/>
    <cellStyle name="20% - Accent5 2 2 2 3" xfId="701"/>
    <cellStyle name="20% - Accent5 2 2 2 3 10" xfId="22757"/>
    <cellStyle name="20% - Accent5 2 2 2 3 11" xfId="26909"/>
    <cellStyle name="20% - Accent5 2 2 2 3 2" xfId="2297"/>
    <cellStyle name="20% - Accent5 2 2 2 3 2 2" xfId="4070"/>
    <cellStyle name="20% - Accent5 2 2 2 3 2 2 2" xfId="9044"/>
    <cellStyle name="20% - Accent5 2 2 2 3 2 2 3" xfId="13321"/>
    <cellStyle name="20% - Accent5 2 2 2 3 2 2 4" xfId="17580"/>
    <cellStyle name="20% - Accent5 2 2 2 3 2 2 5" xfId="21799"/>
    <cellStyle name="20% - Accent5 2 2 2 3 2 2 6" xfId="25994"/>
    <cellStyle name="20% - Accent5 2 2 2 3 2 2 7" xfId="29890"/>
    <cellStyle name="20% - Accent5 2 2 2 3 2 3" xfId="7273"/>
    <cellStyle name="20% - Accent5 2 2 2 3 2 4" xfId="11558"/>
    <cellStyle name="20% - Accent5 2 2 2 3 2 5" xfId="15830"/>
    <cellStyle name="20% - Accent5 2 2 2 3 2 6" xfId="20065"/>
    <cellStyle name="20% - Accent5 2 2 2 3 2 7" xfId="24303"/>
    <cellStyle name="20% - Accent5 2 2 2 3 2 8" xfId="28381"/>
    <cellStyle name="20% - Accent5 2 2 2 3 3" xfId="1444"/>
    <cellStyle name="20% - Accent5 2 2 2 3 3 2" xfId="6421"/>
    <cellStyle name="20% - Accent5 2 2 2 3 3 3" xfId="10710"/>
    <cellStyle name="20% - Accent5 2 2 2 3 3 4" xfId="14986"/>
    <cellStyle name="20% - Accent5 2 2 2 3 3 5" xfId="19228"/>
    <cellStyle name="20% - Accent5 2 2 2 3 3 6" xfId="23475"/>
    <cellStyle name="20% - Accent5 2 2 2 3 3 7" xfId="27574"/>
    <cellStyle name="20% - Accent5 2 2 2 3 4" xfId="3413"/>
    <cellStyle name="20% - Accent5 2 2 2 3 4 2" xfId="8387"/>
    <cellStyle name="20% - Accent5 2 2 2 3 4 3" xfId="12664"/>
    <cellStyle name="20% - Accent5 2 2 2 3 4 4" xfId="16923"/>
    <cellStyle name="20% - Accent5 2 2 2 3 4 5" xfId="21142"/>
    <cellStyle name="20% - Accent5 2 2 2 3 4 6" xfId="25337"/>
    <cellStyle name="20% - Accent5 2 2 2 3 4 7" xfId="29233"/>
    <cellStyle name="20% - Accent5 2 2 2 3 5" xfId="4761"/>
    <cellStyle name="20% - Accent5 2 2 2 3 5 2" xfId="9733"/>
    <cellStyle name="20% - Accent5 2 2 2 3 5 3" xfId="14011"/>
    <cellStyle name="20% - Accent5 2 2 2 3 5 4" xfId="18268"/>
    <cellStyle name="20% - Accent5 2 2 2 3 5 5" xfId="22485"/>
    <cellStyle name="20% - Accent5 2 2 2 3 5 6" xfId="26671"/>
    <cellStyle name="20% - Accent5 2 2 2 3 5 7" xfId="30550"/>
    <cellStyle name="20% - Accent5 2 2 2 3 6" xfId="5679"/>
    <cellStyle name="20% - Accent5 2 2 2 3 7" xfId="9971"/>
    <cellStyle name="20% - Accent5 2 2 2 3 8" xfId="14249"/>
    <cellStyle name="20% - Accent5 2 2 2 3 9" xfId="18506"/>
    <cellStyle name="20% - Accent5 2 2 2 4" xfId="1963"/>
    <cellStyle name="20% - Accent5 2 2 2 4 2" xfId="3741"/>
    <cellStyle name="20% - Accent5 2 2 2 4 2 2" xfId="8715"/>
    <cellStyle name="20% - Accent5 2 2 2 4 2 3" xfId="12992"/>
    <cellStyle name="20% - Accent5 2 2 2 4 2 4" xfId="17251"/>
    <cellStyle name="20% - Accent5 2 2 2 4 2 5" xfId="21470"/>
    <cellStyle name="20% - Accent5 2 2 2 4 2 6" xfId="25665"/>
    <cellStyle name="20% - Accent5 2 2 2 4 2 7" xfId="29561"/>
    <cellStyle name="20% - Accent5 2 2 2 4 3" xfId="6939"/>
    <cellStyle name="20% - Accent5 2 2 2 4 4" xfId="11224"/>
    <cellStyle name="20% - Accent5 2 2 2 4 5" xfId="15497"/>
    <cellStyle name="20% - Accent5 2 2 2 4 6" xfId="19733"/>
    <cellStyle name="20% - Accent5 2 2 2 4 7" xfId="23971"/>
    <cellStyle name="20% - Accent5 2 2 2 4 8" xfId="28049"/>
    <cellStyle name="20% - Accent5 2 2 2 5" xfId="1079"/>
    <cellStyle name="20% - Accent5 2 2 2 5 2" xfId="6057"/>
    <cellStyle name="20% - Accent5 2 2 2 5 3" xfId="10346"/>
    <cellStyle name="20% - Accent5 2 2 2 5 4" xfId="14624"/>
    <cellStyle name="20% - Accent5 2 2 2 5 5" xfId="18873"/>
    <cellStyle name="20% - Accent5 2 2 2 5 6" xfId="23121"/>
    <cellStyle name="20% - Accent5 2 2 2 5 7" xfId="27241"/>
    <cellStyle name="20% - Accent5 2 2 2 6" xfId="3083"/>
    <cellStyle name="20% - Accent5 2 2 2 6 2" xfId="8057"/>
    <cellStyle name="20% - Accent5 2 2 2 6 3" xfId="12334"/>
    <cellStyle name="20% - Accent5 2 2 2 6 4" xfId="16594"/>
    <cellStyle name="20% - Accent5 2 2 2 6 5" xfId="20812"/>
    <cellStyle name="20% - Accent5 2 2 2 6 6" xfId="25008"/>
    <cellStyle name="20% - Accent5 2 2 2 6 7" xfId="28904"/>
    <cellStyle name="20% - Accent5 2 2 2 7" xfId="4432"/>
    <cellStyle name="20% - Accent5 2 2 2 7 2" xfId="9404"/>
    <cellStyle name="20% - Accent5 2 2 2 7 3" xfId="13682"/>
    <cellStyle name="20% - Accent5 2 2 2 7 4" xfId="17939"/>
    <cellStyle name="20% - Accent5 2 2 2 7 5" xfId="22156"/>
    <cellStyle name="20% - Accent5 2 2 2 7 6" xfId="26342"/>
    <cellStyle name="20% - Accent5 2 2 2 7 7" xfId="30221"/>
    <cellStyle name="20% - Accent5 2 2 2 8" xfId="5297"/>
    <cellStyle name="20% - Accent5 2 2 2 9" xfId="7819"/>
    <cellStyle name="20% - Accent5 2 2 3" xfId="421"/>
    <cellStyle name="20% - Accent5 2 2 3 10" xfId="16394"/>
    <cellStyle name="20% - Accent5 2 2 3 11" xfId="20594"/>
    <cellStyle name="20% - Accent5 2 2 3 12" xfId="24825"/>
    <cellStyle name="20% - Accent5 2 2 3 2" xfId="795"/>
    <cellStyle name="20% - Accent5 2 2 3 2 10" xfId="22851"/>
    <cellStyle name="20% - Accent5 2 2 3 2 11" xfId="27003"/>
    <cellStyle name="20% - Accent5 2 2 3 2 2" xfId="2298"/>
    <cellStyle name="20% - Accent5 2 2 3 2 2 2" xfId="4164"/>
    <cellStyle name="20% - Accent5 2 2 3 2 2 2 2" xfId="9138"/>
    <cellStyle name="20% - Accent5 2 2 3 2 2 2 3" xfId="13415"/>
    <cellStyle name="20% - Accent5 2 2 3 2 2 2 4" xfId="17674"/>
    <cellStyle name="20% - Accent5 2 2 3 2 2 2 5" xfId="21893"/>
    <cellStyle name="20% - Accent5 2 2 3 2 2 2 6" xfId="26088"/>
    <cellStyle name="20% - Accent5 2 2 3 2 2 2 7" xfId="29984"/>
    <cellStyle name="20% - Accent5 2 2 3 2 2 3" xfId="7274"/>
    <cellStyle name="20% - Accent5 2 2 3 2 2 4" xfId="11559"/>
    <cellStyle name="20% - Accent5 2 2 3 2 2 5" xfId="15831"/>
    <cellStyle name="20% - Accent5 2 2 3 2 2 6" xfId="20066"/>
    <cellStyle name="20% - Accent5 2 2 3 2 2 7" xfId="24304"/>
    <cellStyle name="20% - Accent5 2 2 3 2 2 8" xfId="28382"/>
    <cellStyle name="20% - Accent5 2 2 3 2 3" xfId="1445"/>
    <cellStyle name="20% - Accent5 2 2 3 2 3 2" xfId="6422"/>
    <cellStyle name="20% - Accent5 2 2 3 2 3 3" xfId="10711"/>
    <cellStyle name="20% - Accent5 2 2 3 2 3 4" xfId="14987"/>
    <cellStyle name="20% - Accent5 2 2 3 2 3 5" xfId="19229"/>
    <cellStyle name="20% - Accent5 2 2 3 2 3 6" xfId="23476"/>
    <cellStyle name="20% - Accent5 2 2 3 2 3 7" xfId="27575"/>
    <cellStyle name="20% - Accent5 2 2 3 2 4" xfId="3507"/>
    <cellStyle name="20% - Accent5 2 2 3 2 4 2" xfId="8481"/>
    <cellStyle name="20% - Accent5 2 2 3 2 4 3" xfId="12758"/>
    <cellStyle name="20% - Accent5 2 2 3 2 4 4" xfId="17017"/>
    <cellStyle name="20% - Accent5 2 2 3 2 4 5" xfId="21236"/>
    <cellStyle name="20% - Accent5 2 2 3 2 4 6" xfId="25431"/>
    <cellStyle name="20% - Accent5 2 2 3 2 4 7" xfId="29327"/>
    <cellStyle name="20% - Accent5 2 2 3 2 5" xfId="4855"/>
    <cellStyle name="20% - Accent5 2 2 3 2 5 2" xfId="9827"/>
    <cellStyle name="20% - Accent5 2 2 3 2 5 3" xfId="14105"/>
    <cellStyle name="20% - Accent5 2 2 3 2 5 4" xfId="18362"/>
    <cellStyle name="20% - Accent5 2 2 3 2 5 5" xfId="22579"/>
    <cellStyle name="20% - Accent5 2 2 3 2 5 6" xfId="26765"/>
    <cellStyle name="20% - Accent5 2 2 3 2 5 7" xfId="30644"/>
    <cellStyle name="20% - Accent5 2 2 3 2 6" xfId="5773"/>
    <cellStyle name="20% - Accent5 2 2 3 2 7" xfId="10065"/>
    <cellStyle name="20% - Accent5 2 2 3 2 8" xfId="14343"/>
    <cellStyle name="20% - Accent5 2 2 3 2 9" xfId="18600"/>
    <cellStyle name="20% - Accent5 2 2 3 3" xfId="2054"/>
    <cellStyle name="20% - Accent5 2 2 3 3 2" xfId="3835"/>
    <cellStyle name="20% - Accent5 2 2 3 3 2 2" xfId="8809"/>
    <cellStyle name="20% - Accent5 2 2 3 3 2 3" xfId="13086"/>
    <cellStyle name="20% - Accent5 2 2 3 3 2 4" xfId="17345"/>
    <cellStyle name="20% - Accent5 2 2 3 3 2 5" xfId="21564"/>
    <cellStyle name="20% - Accent5 2 2 3 3 2 6" xfId="25759"/>
    <cellStyle name="20% - Accent5 2 2 3 3 2 7" xfId="29655"/>
    <cellStyle name="20% - Accent5 2 2 3 3 3" xfId="7030"/>
    <cellStyle name="20% - Accent5 2 2 3 3 4" xfId="11315"/>
    <cellStyle name="20% - Accent5 2 2 3 3 5" xfId="15587"/>
    <cellStyle name="20% - Accent5 2 2 3 3 6" xfId="19822"/>
    <cellStyle name="20% - Accent5 2 2 3 3 7" xfId="24060"/>
    <cellStyle name="20% - Accent5 2 2 3 3 8" xfId="28138"/>
    <cellStyle name="20% - Accent5 2 2 3 4" xfId="1193"/>
    <cellStyle name="20% - Accent5 2 2 3 4 2" xfId="6170"/>
    <cellStyle name="20% - Accent5 2 2 3 4 3" xfId="10459"/>
    <cellStyle name="20% - Accent5 2 2 3 4 4" xfId="14737"/>
    <cellStyle name="20% - Accent5 2 2 3 4 5" xfId="18980"/>
    <cellStyle name="20% - Accent5 2 2 3 4 6" xfId="23226"/>
    <cellStyle name="20% - Accent5 2 2 3 4 7" xfId="27331"/>
    <cellStyle name="20% - Accent5 2 2 3 5" xfId="3177"/>
    <cellStyle name="20% - Accent5 2 2 3 5 2" xfId="8151"/>
    <cellStyle name="20% - Accent5 2 2 3 5 3" xfId="12428"/>
    <cellStyle name="20% - Accent5 2 2 3 5 4" xfId="16688"/>
    <cellStyle name="20% - Accent5 2 2 3 5 5" xfId="20906"/>
    <cellStyle name="20% - Accent5 2 2 3 5 6" xfId="25102"/>
    <cellStyle name="20% - Accent5 2 2 3 5 7" xfId="28998"/>
    <cellStyle name="20% - Accent5 2 2 3 6" xfId="4526"/>
    <cellStyle name="20% - Accent5 2 2 3 6 2" xfId="9498"/>
    <cellStyle name="20% - Accent5 2 2 3 6 3" xfId="13776"/>
    <cellStyle name="20% - Accent5 2 2 3 6 4" xfId="18033"/>
    <cellStyle name="20% - Accent5 2 2 3 6 5" xfId="22250"/>
    <cellStyle name="20% - Accent5 2 2 3 6 6" xfId="26436"/>
    <cellStyle name="20% - Accent5 2 2 3 6 7" xfId="30315"/>
    <cellStyle name="20% - Accent5 2 2 3 7" xfId="5400"/>
    <cellStyle name="20% - Accent5 2 2 3 8" xfId="7849"/>
    <cellStyle name="20% - Accent5 2 2 3 9" xfId="12129"/>
    <cellStyle name="20% - Accent5 2 2 4" xfId="535"/>
    <cellStyle name="20% - Accent5 2 2 4 10" xfId="6067"/>
    <cellStyle name="20% - Accent5 2 2 4 11" xfId="20532"/>
    <cellStyle name="20% - Accent5 2 2 4 12" xfId="19614"/>
    <cellStyle name="20% - Accent5 2 2 4 2" xfId="909"/>
    <cellStyle name="20% - Accent5 2 2 4 2 10" xfId="22965"/>
    <cellStyle name="20% - Accent5 2 2 4 2 11" xfId="27117"/>
    <cellStyle name="20% - Accent5 2 2 4 2 2" xfId="2299"/>
    <cellStyle name="20% - Accent5 2 2 4 2 2 2" xfId="4278"/>
    <cellStyle name="20% - Accent5 2 2 4 2 2 2 2" xfId="9252"/>
    <cellStyle name="20% - Accent5 2 2 4 2 2 2 3" xfId="13529"/>
    <cellStyle name="20% - Accent5 2 2 4 2 2 2 4" xfId="17788"/>
    <cellStyle name="20% - Accent5 2 2 4 2 2 2 5" xfId="22007"/>
    <cellStyle name="20% - Accent5 2 2 4 2 2 2 6" xfId="26202"/>
    <cellStyle name="20% - Accent5 2 2 4 2 2 2 7" xfId="30098"/>
    <cellStyle name="20% - Accent5 2 2 4 2 2 3" xfId="7275"/>
    <cellStyle name="20% - Accent5 2 2 4 2 2 4" xfId="11560"/>
    <cellStyle name="20% - Accent5 2 2 4 2 2 5" xfId="15832"/>
    <cellStyle name="20% - Accent5 2 2 4 2 2 6" xfId="20067"/>
    <cellStyle name="20% - Accent5 2 2 4 2 2 7" xfId="24305"/>
    <cellStyle name="20% - Accent5 2 2 4 2 2 8" xfId="28383"/>
    <cellStyle name="20% - Accent5 2 2 4 2 3" xfId="1446"/>
    <cellStyle name="20% - Accent5 2 2 4 2 3 2" xfId="6423"/>
    <cellStyle name="20% - Accent5 2 2 4 2 3 3" xfId="10712"/>
    <cellStyle name="20% - Accent5 2 2 4 2 3 4" xfId="14988"/>
    <cellStyle name="20% - Accent5 2 2 4 2 3 5" xfId="19230"/>
    <cellStyle name="20% - Accent5 2 2 4 2 3 6" xfId="23477"/>
    <cellStyle name="20% - Accent5 2 2 4 2 3 7" xfId="27576"/>
    <cellStyle name="20% - Accent5 2 2 4 2 4" xfId="3621"/>
    <cellStyle name="20% - Accent5 2 2 4 2 4 2" xfId="8595"/>
    <cellStyle name="20% - Accent5 2 2 4 2 4 3" xfId="12872"/>
    <cellStyle name="20% - Accent5 2 2 4 2 4 4" xfId="17131"/>
    <cellStyle name="20% - Accent5 2 2 4 2 4 5" xfId="21350"/>
    <cellStyle name="20% - Accent5 2 2 4 2 4 6" xfId="25545"/>
    <cellStyle name="20% - Accent5 2 2 4 2 4 7" xfId="29441"/>
    <cellStyle name="20% - Accent5 2 2 4 2 5" xfId="4969"/>
    <cellStyle name="20% - Accent5 2 2 4 2 5 2" xfId="9941"/>
    <cellStyle name="20% - Accent5 2 2 4 2 5 3" xfId="14219"/>
    <cellStyle name="20% - Accent5 2 2 4 2 5 4" xfId="18476"/>
    <cellStyle name="20% - Accent5 2 2 4 2 5 5" xfId="22693"/>
    <cellStyle name="20% - Accent5 2 2 4 2 5 6" xfId="26879"/>
    <cellStyle name="20% - Accent5 2 2 4 2 5 7" xfId="30758"/>
    <cellStyle name="20% - Accent5 2 2 4 2 6" xfId="5887"/>
    <cellStyle name="20% - Accent5 2 2 4 2 7" xfId="10179"/>
    <cellStyle name="20% - Accent5 2 2 4 2 8" xfId="14457"/>
    <cellStyle name="20% - Accent5 2 2 4 2 9" xfId="18714"/>
    <cellStyle name="20% - Accent5 2 2 4 3" xfId="2182"/>
    <cellStyle name="20% - Accent5 2 2 4 3 2" xfId="3949"/>
    <cellStyle name="20% - Accent5 2 2 4 3 2 2" xfId="8923"/>
    <cellStyle name="20% - Accent5 2 2 4 3 2 3" xfId="13200"/>
    <cellStyle name="20% - Accent5 2 2 4 3 2 4" xfId="17459"/>
    <cellStyle name="20% - Accent5 2 2 4 3 2 5" xfId="21678"/>
    <cellStyle name="20% - Accent5 2 2 4 3 2 6" xfId="25873"/>
    <cellStyle name="20% - Accent5 2 2 4 3 2 7" xfId="29769"/>
    <cellStyle name="20% - Accent5 2 2 4 3 3" xfId="7158"/>
    <cellStyle name="20% - Accent5 2 2 4 3 4" xfId="11443"/>
    <cellStyle name="20% - Accent5 2 2 4 3 5" xfId="15715"/>
    <cellStyle name="20% - Accent5 2 2 4 3 6" xfId="19950"/>
    <cellStyle name="20% - Accent5 2 2 4 3 7" xfId="24188"/>
    <cellStyle name="20% - Accent5 2 2 4 3 8" xfId="28266"/>
    <cellStyle name="20% - Accent5 2 2 4 4" xfId="1325"/>
    <cellStyle name="20% - Accent5 2 2 4 4 2" xfId="6302"/>
    <cellStyle name="20% - Accent5 2 2 4 4 3" xfId="10591"/>
    <cellStyle name="20% - Accent5 2 2 4 4 4" xfId="14867"/>
    <cellStyle name="20% - Accent5 2 2 4 4 5" xfId="19109"/>
    <cellStyle name="20% - Accent5 2 2 4 4 6" xfId="23356"/>
    <cellStyle name="20% - Accent5 2 2 4 4 7" xfId="27459"/>
    <cellStyle name="20% - Accent5 2 2 4 5" xfId="3291"/>
    <cellStyle name="20% - Accent5 2 2 4 5 2" xfId="8265"/>
    <cellStyle name="20% - Accent5 2 2 4 5 3" xfId="12542"/>
    <cellStyle name="20% - Accent5 2 2 4 5 4" xfId="16802"/>
    <cellStyle name="20% - Accent5 2 2 4 5 5" xfId="21020"/>
    <cellStyle name="20% - Accent5 2 2 4 5 6" xfId="25216"/>
    <cellStyle name="20% - Accent5 2 2 4 5 7" xfId="29112"/>
    <cellStyle name="20% - Accent5 2 2 4 6" xfId="4640"/>
    <cellStyle name="20% - Accent5 2 2 4 6 2" xfId="9612"/>
    <cellStyle name="20% - Accent5 2 2 4 6 3" xfId="13890"/>
    <cellStyle name="20% - Accent5 2 2 4 6 4" xfId="18147"/>
    <cellStyle name="20% - Accent5 2 2 4 6 5" xfId="22364"/>
    <cellStyle name="20% - Accent5 2 2 4 6 6" xfId="26550"/>
    <cellStyle name="20% - Accent5 2 2 4 6 7" xfId="30429"/>
    <cellStyle name="20% - Accent5 2 2 4 7" xfId="5514"/>
    <cellStyle name="20% - Accent5 2 2 4 8" xfId="5117"/>
    <cellStyle name="20% - Accent5 2 2 4 9" xfId="5099"/>
    <cellStyle name="20% - Accent5 2 2 5" xfId="636"/>
    <cellStyle name="20% - Accent5 2 2 5 10" xfId="14655"/>
    <cellStyle name="20% - Accent5 2 2 5 11" xfId="7689"/>
    <cellStyle name="20% - Accent5 2 2 5 12" xfId="23148"/>
    <cellStyle name="20% - Accent5 2 2 5 2" xfId="1448"/>
    <cellStyle name="20% - Accent5 2 2 5 2 2" xfId="2301"/>
    <cellStyle name="20% - Accent5 2 2 5 2 2 2" xfId="7277"/>
    <cellStyle name="20% - Accent5 2 2 5 2 2 3" xfId="11562"/>
    <cellStyle name="20% - Accent5 2 2 5 2 2 4" xfId="15834"/>
    <cellStyle name="20% - Accent5 2 2 5 2 2 5" xfId="20069"/>
    <cellStyle name="20% - Accent5 2 2 5 2 2 6" xfId="24307"/>
    <cellStyle name="20% - Accent5 2 2 5 2 2 7" xfId="28385"/>
    <cellStyle name="20% - Accent5 2 2 5 2 3" xfId="4005"/>
    <cellStyle name="20% - Accent5 2 2 5 2 3 2" xfId="8979"/>
    <cellStyle name="20% - Accent5 2 2 5 2 3 3" xfId="13256"/>
    <cellStyle name="20% - Accent5 2 2 5 2 3 4" xfId="17515"/>
    <cellStyle name="20% - Accent5 2 2 5 2 3 5" xfId="21734"/>
    <cellStyle name="20% - Accent5 2 2 5 2 3 6" xfId="25929"/>
    <cellStyle name="20% - Accent5 2 2 5 2 3 7" xfId="29825"/>
    <cellStyle name="20% - Accent5 2 2 5 2 4" xfId="6425"/>
    <cellStyle name="20% - Accent5 2 2 5 2 5" xfId="10714"/>
    <cellStyle name="20% - Accent5 2 2 5 2 6" xfId="14990"/>
    <cellStyle name="20% - Accent5 2 2 5 2 7" xfId="19232"/>
    <cellStyle name="20% - Accent5 2 2 5 2 8" xfId="23479"/>
    <cellStyle name="20% - Accent5 2 2 5 2 9" xfId="27578"/>
    <cellStyle name="20% - Accent5 2 2 5 3" xfId="2300"/>
    <cellStyle name="20% - Accent5 2 2 5 3 2" xfId="7276"/>
    <cellStyle name="20% - Accent5 2 2 5 3 3" xfId="11561"/>
    <cellStyle name="20% - Accent5 2 2 5 3 4" xfId="15833"/>
    <cellStyle name="20% - Accent5 2 2 5 3 5" xfId="20068"/>
    <cellStyle name="20% - Accent5 2 2 5 3 6" xfId="24306"/>
    <cellStyle name="20% - Accent5 2 2 5 3 7" xfId="28384"/>
    <cellStyle name="20% - Accent5 2 2 5 4" xfId="1447"/>
    <cellStyle name="20% - Accent5 2 2 5 4 2" xfId="6424"/>
    <cellStyle name="20% - Accent5 2 2 5 4 3" xfId="10713"/>
    <cellStyle name="20% - Accent5 2 2 5 4 4" xfId="14989"/>
    <cellStyle name="20% - Accent5 2 2 5 4 5" xfId="19231"/>
    <cellStyle name="20% - Accent5 2 2 5 4 6" xfId="23478"/>
    <cellStyle name="20% - Accent5 2 2 5 4 7" xfId="27577"/>
    <cellStyle name="20% - Accent5 2 2 5 5" xfId="3348"/>
    <cellStyle name="20% - Accent5 2 2 5 5 2" xfId="8322"/>
    <cellStyle name="20% - Accent5 2 2 5 5 3" xfId="12599"/>
    <cellStyle name="20% - Accent5 2 2 5 5 4" xfId="16858"/>
    <cellStyle name="20% - Accent5 2 2 5 5 5" xfId="21077"/>
    <cellStyle name="20% - Accent5 2 2 5 5 6" xfId="25272"/>
    <cellStyle name="20% - Accent5 2 2 5 5 7" xfId="29168"/>
    <cellStyle name="20% - Accent5 2 2 5 6" xfId="4696"/>
    <cellStyle name="20% - Accent5 2 2 5 6 2" xfId="9668"/>
    <cellStyle name="20% - Accent5 2 2 5 6 3" xfId="13946"/>
    <cellStyle name="20% - Accent5 2 2 5 6 4" xfId="18203"/>
    <cellStyle name="20% - Accent5 2 2 5 6 5" xfId="22420"/>
    <cellStyle name="20% - Accent5 2 2 5 6 6" xfId="26606"/>
    <cellStyle name="20% - Accent5 2 2 5 6 7" xfId="30485"/>
    <cellStyle name="20% - Accent5 2 2 5 7" xfId="5614"/>
    <cellStyle name="20% - Accent5 2 2 5 8" xfId="6088"/>
    <cellStyle name="20% - Accent5 2 2 5 9" xfId="10376"/>
    <cellStyle name="20% - Accent5 2 2 6" xfId="1449"/>
    <cellStyle name="20% - Accent5 2 2 6 2" xfId="2302"/>
    <cellStyle name="20% - Accent5 2 2 6 2 2" xfId="7278"/>
    <cellStyle name="20% - Accent5 2 2 6 2 3" xfId="11563"/>
    <cellStyle name="20% - Accent5 2 2 6 2 4" xfId="15835"/>
    <cellStyle name="20% - Accent5 2 2 6 2 5" xfId="20070"/>
    <cellStyle name="20% - Accent5 2 2 6 2 6" xfId="24308"/>
    <cellStyle name="20% - Accent5 2 2 6 2 7" xfId="28386"/>
    <cellStyle name="20% - Accent5 2 2 6 3" xfId="3676"/>
    <cellStyle name="20% - Accent5 2 2 6 3 2" xfId="8650"/>
    <cellStyle name="20% - Accent5 2 2 6 3 3" xfId="12927"/>
    <cellStyle name="20% - Accent5 2 2 6 3 4" xfId="17186"/>
    <cellStyle name="20% - Accent5 2 2 6 3 5" xfId="21405"/>
    <cellStyle name="20% - Accent5 2 2 6 3 6" xfId="25600"/>
    <cellStyle name="20% - Accent5 2 2 6 3 7" xfId="29496"/>
    <cellStyle name="20% - Accent5 2 2 6 4" xfId="6426"/>
    <cellStyle name="20% - Accent5 2 2 6 5" xfId="10715"/>
    <cellStyle name="20% - Accent5 2 2 6 6" xfId="14991"/>
    <cellStyle name="20% - Accent5 2 2 6 7" xfId="19233"/>
    <cellStyle name="20% - Accent5 2 2 6 8" xfId="23480"/>
    <cellStyle name="20% - Accent5 2 2 6 9" xfId="27579"/>
    <cellStyle name="20% - Accent5 2 2 7" xfId="1888"/>
    <cellStyle name="20% - Accent5 2 2 7 2" xfId="6864"/>
    <cellStyle name="20% - Accent5 2 2 7 3" xfId="11150"/>
    <cellStyle name="20% - Accent5 2 2 7 4" xfId="15424"/>
    <cellStyle name="20% - Accent5 2 2 7 5" xfId="19660"/>
    <cellStyle name="20% - Accent5 2 2 7 6" xfId="23900"/>
    <cellStyle name="20% - Accent5 2 2 7 7" xfId="27981"/>
    <cellStyle name="20% - Accent5 2 2 8" xfId="985"/>
    <cellStyle name="20% - Accent5 2 2 8 2" xfId="5963"/>
    <cellStyle name="20% - Accent5 2 2 8 3" xfId="10253"/>
    <cellStyle name="20% - Accent5 2 2 8 4" xfId="14531"/>
    <cellStyle name="20% - Accent5 2 2 8 5" xfId="18784"/>
    <cellStyle name="20% - Accent5 2 2 8 6" xfId="23035"/>
    <cellStyle name="20% - Accent5 2 2 8 7" xfId="27172"/>
    <cellStyle name="20% - Accent5 2 2 9" xfId="3013"/>
    <cellStyle name="20% - Accent5 2 2 9 2" xfId="7987"/>
    <cellStyle name="20% - Accent5 2 2 9 3" xfId="12264"/>
    <cellStyle name="20% - Accent5 2 2 9 4" xfId="16524"/>
    <cellStyle name="20% - Accent5 2 2 9 5" xfId="20743"/>
    <cellStyle name="20% - Accent5 2 2 9 6" xfId="24941"/>
    <cellStyle name="20% - Accent5 2 2 9 7" xfId="28838"/>
    <cellStyle name="20% - Accent5 2 3" xfId="241"/>
    <cellStyle name="20% - Accent5 2 3 10" xfId="8278"/>
    <cellStyle name="20% - Accent5 2 3 11" xfId="12555"/>
    <cellStyle name="20% - Accent5 2 3 12" xfId="20551"/>
    <cellStyle name="20% - Accent5 2 3 13" xfId="16383"/>
    <cellStyle name="20% - Accent5 2 3 2" xfId="453"/>
    <cellStyle name="20% - Accent5 2 3 2 10" xfId="16477"/>
    <cellStyle name="20% - Accent5 2 3 2 11" xfId="16459"/>
    <cellStyle name="20% - Accent5 2 3 2 12" xfId="24894"/>
    <cellStyle name="20% - Accent5 2 3 2 2" xfId="827"/>
    <cellStyle name="20% - Accent5 2 3 2 2 10" xfId="22883"/>
    <cellStyle name="20% - Accent5 2 3 2 2 11" xfId="27035"/>
    <cellStyle name="20% - Accent5 2 3 2 2 2" xfId="2303"/>
    <cellStyle name="20% - Accent5 2 3 2 2 2 2" xfId="4196"/>
    <cellStyle name="20% - Accent5 2 3 2 2 2 2 2" xfId="9170"/>
    <cellStyle name="20% - Accent5 2 3 2 2 2 2 3" xfId="13447"/>
    <cellStyle name="20% - Accent5 2 3 2 2 2 2 4" xfId="17706"/>
    <cellStyle name="20% - Accent5 2 3 2 2 2 2 5" xfId="21925"/>
    <cellStyle name="20% - Accent5 2 3 2 2 2 2 6" xfId="26120"/>
    <cellStyle name="20% - Accent5 2 3 2 2 2 2 7" xfId="30016"/>
    <cellStyle name="20% - Accent5 2 3 2 2 2 3" xfId="7279"/>
    <cellStyle name="20% - Accent5 2 3 2 2 2 4" xfId="11564"/>
    <cellStyle name="20% - Accent5 2 3 2 2 2 5" xfId="15836"/>
    <cellStyle name="20% - Accent5 2 3 2 2 2 6" xfId="20071"/>
    <cellStyle name="20% - Accent5 2 3 2 2 2 7" xfId="24309"/>
    <cellStyle name="20% - Accent5 2 3 2 2 2 8" xfId="28387"/>
    <cellStyle name="20% - Accent5 2 3 2 2 3" xfId="1450"/>
    <cellStyle name="20% - Accent5 2 3 2 2 3 2" xfId="6427"/>
    <cellStyle name="20% - Accent5 2 3 2 2 3 3" xfId="10716"/>
    <cellStyle name="20% - Accent5 2 3 2 2 3 4" xfId="14992"/>
    <cellStyle name="20% - Accent5 2 3 2 2 3 5" xfId="19234"/>
    <cellStyle name="20% - Accent5 2 3 2 2 3 6" xfId="23481"/>
    <cellStyle name="20% - Accent5 2 3 2 2 3 7" xfId="27580"/>
    <cellStyle name="20% - Accent5 2 3 2 2 4" xfId="3539"/>
    <cellStyle name="20% - Accent5 2 3 2 2 4 2" xfId="8513"/>
    <cellStyle name="20% - Accent5 2 3 2 2 4 3" xfId="12790"/>
    <cellStyle name="20% - Accent5 2 3 2 2 4 4" xfId="17049"/>
    <cellStyle name="20% - Accent5 2 3 2 2 4 5" xfId="21268"/>
    <cellStyle name="20% - Accent5 2 3 2 2 4 6" xfId="25463"/>
    <cellStyle name="20% - Accent5 2 3 2 2 4 7" xfId="29359"/>
    <cellStyle name="20% - Accent5 2 3 2 2 5" xfId="4887"/>
    <cellStyle name="20% - Accent5 2 3 2 2 5 2" xfId="9859"/>
    <cellStyle name="20% - Accent5 2 3 2 2 5 3" xfId="14137"/>
    <cellStyle name="20% - Accent5 2 3 2 2 5 4" xfId="18394"/>
    <cellStyle name="20% - Accent5 2 3 2 2 5 5" xfId="22611"/>
    <cellStyle name="20% - Accent5 2 3 2 2 5 6" xfId="26797"/>
    <cellStyle name="20% - Accent5 2 3 2 2 5 7" xfId="30676"/>
    <cellStyle name="20% - Accent5 2 3 2 2 6" xfId="5805"/>
    <cellStyle name="20% - Accent5 2 3 2 2 7" xfId="10097"/>
    <cellStyle name="20% - Accent5 2 3 2 2 8" xfId="14375"/>
    <cellStyle name="20% - Accent5 2 3 2 2 9" xfId="18632"/>
    <cellStyle name="20% - Accent5 2 3 2 3" xfId="2086"/>
    <cellStyle name="20% - Accent5 2 3 2 3 2" xfId="3867"/>
    <cellStyle name="20% - Accent5 2 3 2 3 2 2" xfId="8841"/>
    <cellStyle name="20% - Accent5 2 3 2 3 2 3" xfId="13118"/>
    <cellStyle name="20% - Accent5 2 3 2 3 2 4" xfId="17377"/>
    <cellStyle name="20% - Accent5 2 3 2 3 2 5" xfId="21596"/>
    <cellStyle name="20% - Accent5 2 3 2 3 2 6" xfId="25791"/>
    <cellStyle name="20% - Accent5 2 3 2 3 2 7" xfId="29687"/>
    <cellStyle name="20% - Accent5 2 3 2 3 3" xfId="7062"/>
    <cellStyle name="20% - Accent5 2 3 2 3 4" xfId="11347"/>
    <cellStyle name="20% - Accent5 2 3 2 3 5" xfId="15619"/>
    <cellStyle name="20% - Accent5 2 3 2 3 6" xfId="19854"/>
    <cellStyle name="20% - Accent5 2 3 2 3 7" xfId="24092"/>
    <cellStyle name="20% - Accent5 2 3 2 3 8" xfId="28170"/>
    <cellStyle name="20% - Accent5 2 3 2 4" xfId="1225"/>
    <cellStyle name="20% - Accent5 2 3 2 4 2" xfId="6202"/>
    <cellStyle name="20% - Accent5 2 3 2 4 3" xfId="10491"/>
    <cellStyle name="20% - Accent5 2 3 2 4 4" xfId="14769"/>
    <cellStyle name="20% - Accent5 2 3 2 4 5" xfId="19012"/>
    <cellStyle name="20% - Accent5 2 3 2 4 6" xfId="23258"/>
    <cellStyle name="20% - Accent5 2 3 2 4 7" xfId="27363"/>
    <cellStyle name="20% - Accent5 2 3 2 5" xfId="3209"/>
    <cellStyle name="20% - Accent5 2 3 2 5 2" xfId="8183"/>
    <cellStyle name="20% - Accent5 2 3 2 5 3" xfId="12460"/>
    <cellStyle name="20% - Accent5 2 3 2 5 4" xfId="16720"/>
    <cellStyle name="20% - Accent5 2 3 2 5 5" xfId="20938"/>
    <cellStyle name="20% - Accent5 2 3 2 5 6" xfId="25134"/>
    <cellStyle name="20% - Accent5 2 3 2 5 7" xfId="29030"/>
    <cellStyle name="20% - Accent5 2 3 2 6" xfId="4558"/>
    <cellStyle name="20% - Accent5 2 3 2 6 2" xfId="9530"/>
    <cellStyle name="20% - Accent5 2 3 2 6 3" xfId="13808"/>
    <cellStyle name="20% - Accent5 2 3 2 6 4" xfId="18065"/>
    <cellStyle name="20% - Accent5 2 3 2 6 5" xfId="22282"/>
    <cellStyle name="20% - Accent5 2 3 2 6 6" xfId="26468"/>
    <cellStyle name="20% - Accent5 2 3 2 6 7" xfId="30347"/>
    <cellStyle name="20% - Accent5 2 3 2 7" xfId="5432"/>
    <cellStyle name="20% - Accent5 2 3 2 8" xfId="7940"/>
    <cellStyle name="20% - Accent5 2 3 2 9" xfId="12217"/>
    <cellStyle name="20% - Accent5 2 3 3" xfId="660"/>
    <cellStyle name="20% - Accent5 2 3 3 10" xfId="22716"/>
    <cellStyle name="20% - Accent5 2 3 3 11" xfId="17825"/>
    <cellStyle name="20% - Accent5 2 3 3 2" xfId="2304"/>
    <cellStyle name="20% - Accent5 2 3 3 2 2" xfId="4029"/>
    <cellStyle name="20% - Accent5 2 3 3 2 2 2" xfId="9003"/>
    <cellStyle name="20% - Accent5 2 3 3 2 2 3" xfId="13280"/>
    <cellStyle name="20% - Accent5 2 3 3 2 2 4" xfId="17539"/>
    <cellStyle name="20% - Accent5 2 3 3 2 2 5" xfId="21758"/>
    <cellStyle name="20% - Accent5 2 3 3 2 2 6" xfId="25953"/>
    <cellStyle name="20% - Accent5 2 3 3 2 2 7" xfId="29849"/>
    <cellStyle name="20% - Accent5 2 3 3 2 3" xfId="7280"/>
    <cellStyle name="20% - Accent5 2 3 3 2 4" xfId="11565"/>
    <cellStyle name="20% - Accent5 2 3 3 2 5" xfId="15837"/>
    <cellStyle name="20% - Accent5 2 3 3 2 6" xfId="20072"/>
    <cellStyle name="20% - Accent5 2 3 3 2 7" xfId="24310"/>
    <cellStyle name="20% - Accent5 2 3 3 2 8" xfId="28388"/>
    <cellStyle name="20% - Accent5 2 3 3 3" xfId="1451"/>
    <cellStyle name="20% - Accent5 2 3 3 3 2" xfId="6428"/>
    <cellStyle name="20% - Accent5 2 3 3 3 3" xfId="10717"/>
    <cellStyle name="20% - Accent5 2 3 3 3 4" xfId="14993"/>
    <cellStyle name="20% - Accent5 2 3 3 3 5" xfId="19235"/>
    <cellStyle name="20% - Accent5 2 3 3 3 6" xfId="23482"/>
    <cellStyle name="20% - Accent5 2 3 3 3 7" xfId="27581"/>
    <cellStyle name="20% - Accent5 2 3 3 4" xfId="3372"/>
    <cellStyle name="20% - Accent5 2 3 3 4 2" xfId="8346"/>
    <cellStyle name="20% - Accent5 2 3 3 4 3" xfId="12623"/>
    <cellStyle name="20% - Accent5 2 3 3 4 4" xfId="16882"/>
    <cellStyle name="20% - Accent5 2 3 3 4 5" xfId="21101"/>
    <cellStyle name="20% - Accent5 2 3 3 4 6" xfId="25296"/>
    <cellStyle name="20% - Accent5 2 3 3 4 7" xfId="29192"/>
    <cellStyle name="20% - Accent5 2 3 3 5" xfId="4720"/>
    <cellStyle name="20% - Accent5 2 3 3 5 2" xfId="9692"/>
    <cellStyle name="20% - Accent5 2 3 3 5 3" xfId="13970"/>
    <cellStyle name="20% - Accent5 2 3 3 5 4" xfId="18227"/>
    <cellStyle name="20% - Accent5 2 3 3 5 5" xfId="22444"/>
    <cellStyle name="20% - Accent5 2 3 3 5 6" xfId="26630"/>
    <cellStyle name="20% - Accent5 2 3 3 5 7" xfId="30509"/>
    <cellStyle name="20% - Accent5 2 3 3 6" xfId="5638"/>
    <cellStyle name="20% - Accent5 2 3 3 7" xfId="5103"/>
    <cellStyle name="20% - Accent5 2 3 3 8" xfId="9291"/>
    <cellStyle name="20% - Accent5 2 3 3 9" xfId="13569"/>
    <cellStyle name="20% - Accent5 2 3 4" xfId="1931"/>
    <cellStyle name="20% - Accent5 2 3 4 2" xfId="3700"/>
    <cellStyle name="20% - Accent5 2 3 4 2 2" xfId="8674"/>
    <cellStyle name="20% - Accent5 2 3 4 2 3" xfId="12951"/>
    <cellStyle name="20% - Accent5 2 3 4 2 4" xfId="17210"/>
    <cellStyle name="20% - Accent5 2 3 4 2 5" xfId="21429"/>
    <cellStyle name="20% - Accent5 2 3 4 2 6" xfId="25624"/>
    <cellStyle name="20% - Accent5 2 3 4 2 7" xfId="29520"/>
    <cellStyle name="20% - Accent5 2 3 4 3" xfId="6907"/>
    <cellStyle name="20% - Accent5 2 3 4 4" xfId="11192"/>
    <cellStyle name="20% - Accent5 2 3 4 5" xfId="15465"/>
    <cellStyle name="20% - Accent5 2 3 4 6" xfId="19702"/>
    <cellStyle name="20% - Accent5 2 3 4 7" xfId="23939"/>
    <cellStyle name="20% - Accent5 2 3 4 8" xfId="28018"/>
    <cellStyle name="20% - Accent5 2 3 5" xfId="1045"/>
    <cellStyle name="20% - Accent5 2 3 5 2" xfId="6023"/>
    <cellStyle name="20% - Accent5 2 3 5 3" xfId="10312"/>
    <cellStyle name="20% - Accent5 2 3 5 4" xfId="14591"/>
    <cellStyle name="20% - Accent5 2 3 5 5" xfId="18841"/>
    <cellStyle name="20% - Accent5 2 3 5 6" xfId="23088"/>
    <cellStyle name="20% - Accent5 2 3 5 7" xfId="27210"/>
    <cellStyle name="20% - Accent5 2 3 6" xfId="3041"/>
    <cellStyle name="20% - Accent5 2 3 6 2" xfId="8015"/>
    <cellStyle name="20% - Accent5 2 3 6 3" xfId="12292"/>
    <cellStyle name="20% - Accent5 2 3 6 4" xfId="16552"/>
    <cellStyle name="20% - Accent5 2 3 6 5" xfId="20771"/>
    <cellStyle name="20% - Accent5 2 3 6 6" xfId="24967"/>
    <cellStyle name="20% - Accent5 2 3 6 7" xfId="28863"/>
    <cellStyle name="20% - Accent5 2 3 7" xfId="4391"/>
    <cellStyle name="20% - Accent5 2 3 7 2" xfId="9363"/>
    <cellStyle name="20% - Accent5 2 3 7 3" xfId="13641"/>
    <cellStyle name="20% - Accent5 2 3 7 4" xfId="17898"/>
    <cellStyle name="20% - Accent5 2 3 7 5" xfId="22115"/>
    <cellStyle name="20% - Accent5 2 3 7 6" xfId="26301"/>
    <cellStyle name="20% - Accent5 2 3 7 7" xfId="30180"/>
    <cellStyle name="20% - Accent5 2 3 8" xfId="5220"/>
    <cellStyle name="20% - Accent5 2 3 9" xfId="5129"/>
    <cellStyle name="20% - Accent5 2 4" xfId="387"/>
    <cellStyle name="20% - Accent5 2 4 10" xfId="12108"/>
    <cellStyle name="20% - Accent5 2 4 11" xfId="16373"/>
    <cellStyle name="20% - Accent5 2 4 12" xfId="20620"/>
    <cellStyle name="20% - Accent5 2 4 13" xfId="24810"/>
    <cellStyle name="20% - Accent5 2 4 2" xfId="761"/>
    <cellStyle name="20% - Accent5 2 4 2 10" xfId="22817"/>
    <cellStyle name="20% - Accent5 2 4 2 11" xfId="26969"/>
    <cellStyle name="20% - Accent5 2 4 2 2" xfId="2305"/>
    <cellStyle name="20% - Accent5 2 4 2 2 2" xfId="4130"/>
    <cellStyle name="20% - Accent5 2 4 2 2 2 2" xfId="9104"/>
    <cellStyle name="20% - Accent5 2 4 2 2 2 3" xfId="13381"/>
    <cellStyle name="20% - Accent5 2 4 2 2 2 4" xfId="17640"/>
    <cellStyle name="20% - Accent5 2 4 2 2 2 5" xfId="21859"/>
    <cellStyle name="20% - Accent5 2 4 2 2 2 6" xfId="26054"/>
    <cellStyle name="20% - Accent5 2 4 2 2 2 7" xfId="29950"/>
    <cellStyle name="20% - Accent5 2 4 2 2 3" xfId="7281"/>
    <cellStyle name="20% - Accent5 2 4 2 2 4" xfId="11566"/>
    <cellStyle name="20% - Accent5 2 4 2 2 5" xfId="15838"/>
    <cellStyle name="20% - Accent5 2 4 2 2 6" xfId="20073"/>
    <cellStyle name="20% - Accent5 2 4 2 2 7" xfId="24311"/>
    <cellStyle name="20% - Accent5 2 4 2 2 8" xfId="28389"/>
    <cellStyle name="20% - Accent5 2 4 2 3" xfId="1452"/>
    <cellStyle name="20% - Accent5 2 4 2 3 2" xfId="6429"/>
    <cellStyle name="20% - Accent5 2 4 2 3 3" xfId="10718"/>
    <cellStyle name="20% - Accent5 2 4 2 3 4" xfId="14994"/>
    <cellStyle name="20% - Accent5 2 4 2 3 5" xfId="19236"/>
    <cellStyle name="20% - Accent5 2 4 2 3 6" xfId="23483"/>
    <cellStyle name="20% - Accent5 2 4 2 3 7" xfId="27582"/>
    <cellStyle name="20% - Accent5 2 4 2 4" xfId="3473"/>
    <cellStyle name="20% - Accent5 2 4 2 4 2" xfId="8447"/>
    <cellStyle name="20% - Accent5 2 4 2 4 3" xfId="12724"/>
    <cellStyle name="20% - Accent5 2 4 2 4 4" xfId="16983"/>
    <cellStyle name="20% - Accent5 2 4 2 4 5" xfId="21202"/>
    <cellStyle name="20% - Accent5 2 4 2 4 6" xfId="25397"/>
    <cellStyle name="20% - Accent5 2 4 2 4 7" xfId="29293"/>
    <cellStyle name="20% - Accent5 2 4 2 5" xfId="4821"/>
    <cellStyle name="20% - Accent5 2 4 2 5 2" xfId="9793"/>
    <cellStyle name="20% - Accent5 2 4 2 5 3" xfId="14071"/>
    <cellStyle name="20% - Accent5 2 4 2 5 4" xfId="18328"/>
    <cellStyle name="20% - Accent5 2 4 2 5 5" xfId="22545"/>
    <cellStyle name="20% - Accent5 2 4 2 5 6" xfId="26731"/>
    <cellStyle name="20% - Accent5 2 4 2 5 7" xfId="30610"/>
    <cellStyle name="20% - Accent5 2 4 2 6" xfId="5739"/>
    <cellStyle name="20% - Accent5 2 4 2 7" xfId="10031"/>
    <cellStyle name="20% - Accent5 2 4 2 8" xfId="14309"/>
    <cellStyle name="20% - Accent5 2 4 2 9" xfId="18566"/>
    <cellStyle name="20% - Accent5 2 4 3" xfId="2020"/>
    <cellStyle name="20% - Accent5 2 4 3 2" xfId="3801"/>
    <cellStyle name="20% - Accent5 2 4 3 2 2" xfId="8775"/>
    <cellStyle name="20% - Accent5 2 4 3 2 3" xfId="13052"/>
    <cellStyle name="20% - Accent5 2 4 3 2 4" xfId="17311"/>
    <cellStyle name="20% - Accent5 2 4 3 2 5" xfId="21530"/>
    <cellStyle name="20% - Accent5 2 4 3 2 6" xfId="25725"/>
    <cellStyle name="20% - Accent5 2 4 3 2 7" xfId="29621"/>
    <cellStyle name="20% - Accent5 2 4 3 3" xfId="6996"/>
    <cellStyle name="20% - Accent5 2 4 3 4" xfId="11281"/>
    <cellStyle name="20% - Accent5 2 4 3 5" xfId="15553"/>
    <cellStyle name="20% - Accent5 2 4 3 6" xfId="19788"/>
    <cellStyle name="20% - Accent5 2 4 3 7" xfId="24026"/>
    <cellStyle name="20% - Accent5 2 4 3 8" xfId="28104"/>
    <cellStyle name="20% - Accent5 2 4 4" xfId="1159"/>
    <cellStyle name="20% - Accent5 2 4 4 2" xfId="6136"/>
    <cellStyle name="20% - Accent5 2 4 4 3" xfId="10425"/>
    <cellStyle name="20% - Accent5 2 4 4 4" xfId="14703"/>
    <cellStyle name="20% - Accent5 2 4 4 5" xfId="18946"/>
    <cellStyle name="20% - Accent5 2 4 4 6" xfId="23192"/>
    <cellStyle name="20% - Accent5 2 4 4 7" xfId="27297"/>
    <cellStyle name="20% - Accent5 2 4 5" xfId="2949"/>
    <cellStyle name="20% - Accent5 2 4 6" xfId="3143"/>
    <cellStyle name="20% - Accent5 2 4 6 2" xfId="8117"/>
    <cellStyle name="20% - Accent5 2 4 6 3" xfId="12394"/>
    <cellStyle name="20% - Accent5 2 4 6 4" xfId="16654"/>
    <cellStyle name="20% - Accent5 2 4 6 5" xfId="20872"/>
    <cellStyle name="20% - Accent5 2 4 6 6" xfId="25068"/>
    <cellStyle name="20% - Accent5 2 4 6 7" xfId="28964"/>
    <cellStyle name="20% - Accent5 2 4 7" xfId="4492"/>
    <cellStyle name="20% - Accent5 2 4 7 2" xfId="9464"/>
    <cellStyle name="20% - Accent5 2 4 7 3" xfId="13742"/>
    <cellStyle name="20% - Accent5 2 4 7 4" xfId="17999"/>
    <cellStyle name="20% - Accent5 2 4 7 5" xfId="22216"/>
    <cellStyle name="20% - Accent5 2 4 7 6" xfId="26402"/>
    <cellStyle name="20% - Accent5 2 4 7 7" xfId="30281"/>
    <cellStyle name="20% - Accent5 2 4 8" xfId="5366"/>
    <cellStyle name="20% - Accent5 2 4 9" xfId="7828"/>
    <cellStyle name="20% - Accent5 2 5" xfId="502"/>
    <cellStyle name="20% - Accent5 2 5 10" xfId="11925"/>
    <cellStyle name="20% - Accent5 2 5 11" xfId="22036"/>
    <cellStyle name="20% - Accent5 2 5 12" xfId="19616"/>
    <cellStyle name="20% - Accent5 2 5 2" xfId="876"/>
    <cellStyle name="20% - Accent5 2 5 2 10" xfId="22932"/>
    <cellStyle name="20% - Accent5 2 5 2 11" xfId="27084"/>
    <cellStyle name="20% - Accent5 2 5 2 2" xfId="2306"/>
    <cellStyle name="20% - Accent5 2 5 2 2 2" xfId="4245"/>
    <cellStyle name="20% - Accent5 2 5 2 2 2 2" xfId="9219"/>
    <cellStyle name="20% - Accent5 2 5 2 2 2 3" xfId="13496"/>
    <cellStyle name="20% - Accent5 2 5 2 2 2 4" xfId="17755"/>
    <cellStyle name="20% - Accent5 2 5 2 2 2 5" xfId="21974"/>
    <cellStyle name="20% - Accent5 2 5 2 2 2 6" xfId="26169"/>
    <cellStyle name="20% - Accent5 2 5 2 2 2 7" xfId="30065"/>
    <cellStyle name="20% - Accent5 2 5 2 2 3" xfId="7282"/>
    <cellStyle name="20% - Accent5 2 5 2 2 4" xfId="11567"/>
    <cellStyle name="20% - Accent5 2 5 2 2 5" xfId="15839"/>
    <cellStyle name="20% - Accent5 2 5 2 2 6" xfId="20074"/>
    <cellStyle name="20% - Accent5 2 5 2 2 7" xfId="24312"/>
    <cellStyle name="20% - Accent5 2 5 2 2 8" xfId="28390"/>
    <cellStyle name="20% - Accent5 2 5 2 3" xfId="1453"/>
    <cellStyle name="20% - Accent5 2 5 2 3 2" xfId="6430"/>
    <cellStyle name="20% - Accent5 2 5 2 3 3" xfId="10719"/>
    <cellStyle name="20% - Accent5 2 5 2 3 4" xfId="14995"/>
    <cellStyle name="20% - Accent5 2 5 2 3 5" xfId="19237"/>
    <cellStyle name="20% - Accent5 2 5 2 3 6" xfId="23484"/>
    <cellStyle name="20% - Accent5 2 5 2 3 7" xfId="27583"/>
    <cellStyle name="20% - Accent5 2 5 2 4" xfId="3588"/>
    <cellStyle name="20% - Accent5 2 5 2 4 2" xfId="8562"/>
    <cellStyle name="20% - Accent5 2 5 2 4 3" xfId="12839"/>
    <cellStyle name="20% - Accent5 2 5 2 4 4" xfId="17098"/>
    <cellStyle name="20% - Accent5 2 5 2 4 5" xfId="21317"/>
    <cellStyle name="20% - Accent5 2 5 2 4 6" xfId="25512"/>
    <cellStyle name="20% - Accent5 2 5 2 4 7" xfId="29408"/>
    <cellStyle name="20% - Accent5 2 5 2 5" xfId="4936"/>
    <cellStyle name="20% - Accent5 2 5 2 5 2" xfId="9908"/>
    <cellStyle name="20% - Accent5 2 5 2 5 3" xfId="14186"/>
    <cellStyle name="20% - Accent5 2 5 2 5 4" xfId="18443"/>
    <cellStyle name="20% - Accent5 2 5 2 5 5" xfId="22660"/>
    <cellStyle name="20% - Accent5 2 5 2 5 6" xfId="26846"/>
    <cellStyle name="20% - Accent5 2 5 2 5 7" xfId="30725"/>
    <cellStyle name="20% - Accent5 2 5 2 6" xfId="5854"/>
    <cellStyle name="20% - Accent5 2 5 2 7" xfId="10146"/>
    <cellStyle name="20% - Accent5 2 5 2 8" xfId="14424"/>
    <cellStyle name="20% - Accent5 2 5 2 9" xfId="18681"/>
    <cellStyle name="20% - Accent5 2 5 3" xfId="2150"/>
    <cellStyle name="20% - Accent5 2 5 3 2" xfId="3916"/>
    <cellStyle name="20% - Accent5 2 5 3 2 2" xfId="8890"/>
    <cellStyle name="20% - Accent5 2 5 3 2 3" xfId="13167"/>
    <cellStyle name="20% - Accent5 2 5 3 2 4" xfId="17426"/>
    <cellStyle name="20% - Accent5 2 5 3 2 5" xfId="21645"/>
    <cellStyle name="20% - Accent5 2 5 3 2 6" xfId="25840"/>
    <cellStyle name="20% - Accent5 2 5 3 2 7" xfId="29736"/>
    <cellStyle name="20% - Accent5 2 5 3 3" xfId="7126"/>
    <cellStyle name="20% - Accent5 2 5 3 4" xfId="11411"/>
    <cellStyle name="20% - Accent5 2 5 3 5" xfId="15683"/>
    <cellStyle name="20% - Accent5 2 5 3 6" xfId="19918"/>
    <cellStyle name="20% - Accent5 2 5 3 7" xfId="24156"/>
    <cellStyle name="20% - Accent5 2 5 3 8" xfId="28234"/>
    <cellStyle name="20% - Accent5 2 5 4" xfId="1292"/>
    <cellStyle name="20% - Accent5 2 5 4 2" xfId="6269"/>
    <cellStyle name="20% - Accent5 2 5 4 3" xfId="10558"/>
    <cellStyle name="20% - Accent5 2 5 4 4" xfId="14834"/>
    <cellStyle name="20% - Accent5 2 5 4 5" xfId="19077"/>
    <cellStyle name="20% - Accent5 2 5 4 6" xfId="23323"/>
    <cellStyle name="20% - Accent5 2 5 4 7" xfId="27427"/>
    <cellStyle name="20% - Accent5 2 5 5" xfId="3258"/>
    <cellStyle name="20% - Accent5 2 5 5 2" xfId="8232"/>
    <cellStyle name="20% - Accent5 2 5 5 3" xfId="12509"/>
    <cellStyle name="20% - Accent5 2 5 5 4" xfId="16769"/>
    <cellStyle name="20% - Accent5 2 5 5 5" xfId="20987"/>
    <cellStyle name="20% - Accent5 2 5 5 6" xfId="25183"/>
    <cellStyle name="20% - Accent5 2 5 5 7" xfId="29079"/>
    <cellStyle name="20% - Accent5 2 5 6" xfId="4607"/>
    <cellStyle name="20% - Accent5 2 5 6 2" xfId="9579"/>
    <cellStyle name="20% - Accent5 2 5 6 3" xfId="13857"/>
    <cellStyle name="20% - Accent5 2 5 6 4" xfId="18114"/>
    <cellStyle name="20% - Accent5 2 5 6 5" xfId="22331"/>
    <cellStyle name="20% - Accent5 2 5 6 6" xfId="26517"/>
    <cellStyle name="20% - Accent5 2 5 6 7" xfId="30396"/>
    <cellStyle name="20% - Accent5 2 5 7" xfId="5481"/>
    <cellStyle name="20% - Accent5 2 5 8" xfId="5004"/>
    <cellStyle name="20% - Accent5 2 5 9" xfId="7643"/>
    <cellStyle name="20% - Accent5 2 6" xfId="603"/>
    <cellStyle name="20% - Accent5 2 6 10" xfId="15088"/>
    <cellStyle name="20% - Accent5 2 6 11" xfId="15197"/>
    <cellStyle name="20% - Accent5 2 6 12" xfId="23577"/>
    <cellStyle name="20% - Accent5 2 6 2" xfId="1455"/>
    <cellStyle name="20% - Accent5 2 6 2 2" xfId="2308"/>
    <cellStyle name="20% - Accent5 2 6 2 2 2" xfId="7284"/>
    <cellStyle name="20% - Accent5 2 6 2 2 3" xfId="11569"/>
    <cellStyle name="20% - Accent5 2 6 2 2 4" xfId="15841"/>
    <cellStyle name="20% - Accent5 2 6 2 2 5" xfId="20076"/>
    <cellStyle name="20% - Accent5 2 6 2 2 6" xfId="24314"/>
    <cellStyle name="20% - Accent5 2 6 2 2 7" xfId="28392"/>
    <cellStyle name="20% - Accent5 2 6 2 3" xfId="3972"/>
    <cellStyle name="20% - Accent5 2 6 2 3 2" xfId="8946"/>
    <cellStyle name="20% - Accent5 2 6 2 3 3" xfId="13223"/>
    <cellStyle name="20% - Accent5 2 6 2 3 4" xfId="17482"/>
    <cellStyle name="20% - Accent5 2 6 2 3 5" xfId="21701"/>
    <cellStyle name="20% - Accent5 2 6 2 3 6" xfId="25896"/>
    <cellStyle name="20% - Accent5 2 6 2 3 7" xfId="29792"/>
    <cellStyle name="20% - Accent5 2 6 2 4" xfId="6432"/>
    <cellStyle name="20% - Accent5 2 6 2 5" xfId="10721"/>
    <cellStyle name="20% - Accent5 2 6 2 6" xfId="14997"/>
    <cellStyle name="20% - Accent5 2 6 2 7" xfId="19239"/>
    <cellStyle name="20% - Accent5 2 6 2 8" xfId="23486"/>
    <cellStyle name="20% - Accent5 2 6 2 9" xfId="27585"/>
    <cellStyle name="20% - Accent5 2 6 3" xfId="2307"/>
    <cellStyle name="20% - Accent5 2 6 3 2" xfId="7283"/>
    <cellStyle name="20% - Accent5 2 6 3 3" xfId="11568"/>
    <cellStyle name="20% - Accent5 2 6 3 4" xfId="15840"/>
    <cellStyle name="20% - Accent5 2 6 3 5" xfId="20075"/>
    <cellStyle name="20% - Accent5 2 6 3 6" xfId="24313"/>
    <cellStyle name="20% - Accent5 2 6 3 7" xfId="28391"/>
    <cellStyle name="20% - Accent5 2 6 4" xfId="1454"/>
    <cellStyle name="20% - Accent5 2 6 4 2" xfId="6431"/>
    <cellStyle name="20% - Accent5 2 6 4 3" xfId="10720"/>
    <cellStyle name="20% - Accent5 2 6 4 4" xfId="14996"/>
    <cellStyle name="20% - Accent5 2 6 4 5" xfId="19238"/>
    <cellStyle name="20% - Accent5 2 6 4 6" xfId="23485"/>
    <cellStyle name="20% - Accent5 2 6 4 7" xfId="27584"/>
    <cellStyle name="20% - Accent5 2 6 5" xfId="3315"/>
    <cellStyle name="20% - Accent5 2 6 5 2" xfId="8289"/>
    <cellStyle name="20% - Accent5 2 6 5 3" xfId="12566"/>
    <cellStyle name="20% - Accent5 2 6 5 4" xfId="16825"/>
    <cellStyle name="20% - Accent5 2 6 5 5" xfId="21044"/>
    <cellStyle name="20% - Accent5 2 6 5 6" xfId="25239"/>
    <cellStyle name="20% - Accent5 2 6 5 7" xfId="29135"/>
    <cellStyle name="20% - Accent5 2 6 6" xfId="4663"/>
    <cellStyle name="20% - Accent5 2 6 6 2" xfId="9635"/>
    <cellStyle name="20% - Accent5 2 6 6 3" xfId="13913"/>
    <cellStyle name="20% - Accent5 2 6 6 4" xfId="18170"/>
    <cellStyle name="20% - Accent5 2 6 6 5" xfId="22387"/>
    <cellStyle name="20% - Accent5 2 6 6 6" xfId="26573"/>
    <cellStyle name="20% - Accent5 2 6 6 7" xfId="30452"/>
    <cellStyle name="20% - Accent5 2 6 7" xfId="5581"/>
    <cellStyle name="20% - Accent5 2 6 8" xfId="6523"/>
    <cellStyle name="20% - Accent5 2 6 9" xfId="10812"/>
    <cellStyle name="20% - Accent5 2 7" xfId="1456"/>
    <cellStyle name="20% - Accent5 2 7 2" xfId="2309"/>
    <cellStyle name="20% - Accent5 2 7 2 2" xfId="7285"/>
    <cellStyle name="20% - Accent5 2 7 2 3" xfId="11570"/>
    <cellStyle name="20% - Accent5 2 7 2 4" xfId="15842"/>
    <cellStyle name="20% - Accent5 2 7 2 5" xfId="20077"/>
    <cellStyle name="20% - Accent5 2 7 2 6" xfId="24315"/>
    <cellStyle name="20% - Accent5 2 7 2 7" xfId="28393"/>
    <cellStyle name="20% - Accent5 2 7 3" xfId="3643"/>
    <cellStyle name="20% - Accent5 2 7 3 2" xfId="8617"/>
    <cellStyle name="20% - Accent5 2 7 3 3" xfId="12894"/>
    <cellStyle name="20% - Accent5 2 7 3 4" xfId="17153"/>
    <cellStyle name="20% - Accent5 2 7 3 5" xfId="21372"/>
    <cellStyle name="20% - Accent5 2 7 3 6" xfId="25567"/>
    <cellStyle name="20% - Accent5 2 7 3 7" xfId="29463"/>
    <cellStyle name="20% - Accent5 2 7 4" xfId="6433"/>
    <cellStyle name="20% - Accent5 2 7 5" xfId="10722"/>
    <cellStyle name="20% - Accent5 2 7 6" xfId="14998"/>
    <cellStyle name="20% - Accent5 2 7 7" xfId="19240"/>
    <cellStyle name="20% - Accent5 2 7 8" xfId="23487"/>
    <cellStyle name="20% - Accent5 2 7 9" xfId="27586"/>
    <cellStyle name="20% - Accent5 2 8" xfId="1855"/>
    <cellStyle name="20% - Accent5 2 8 2" xfId="6831"/>
    <cellStyle name="20% - Accent5 2 8 3" xfId="11117"/>
    <cellStyle name="20% - Accent5 2 8 4" xfId="15391"/>
    <cellStyle name="20% - Accent5 2 8 5" xfId="19627"/>
    <cellStyle name="20% - Accent5 2 8 6" xfId="23867"/>
    <cellStyle name="20% - Accent5 2 8 7" xfId="27948"/>
    <cellStyle name="20% - Accent5 2 9" xfId="941"/>
    <cellStyle name="20% - Accent5 2 9 2" xfId="5919"/>
    <cellStyle name="20% - Accent5 2 9 3" xfId="10209"/>
    <cellStyle name="20% - Accent5 2 9 4" xfId="14488"/>
    <cellStyle name="20% - Accent5 2 9 5" xfId="18743"/>
    <cellStyle name="20% - Accent5 2 9 6" xfId="22993"/>
    <cellStyle name="20% - Accent5 2 9 7" xfId="27139"/>
    <cellStyle name="20% - Accent5 3" xfId="124"/>
    <cellStyle name="20% - Accent5 3 2" xfId="2886"/>
    <cellStyle name="20% - Accent5 3 3" xfId="2930"/>
    <cellStyle name="20% - Accent5 4" xfId="114"/>
    <cellStyle name="20% - Accent5 4 10" xfId="4354"/>
    <cellStyle name="20% - Accent5 4 10 2" xfId="9326"/>
    <cellStyle name="20% - Accent5 4 10 3" xfId="13604"/>
    <cellStyle name="20% - Accent5 4 10 4" xfId="17861"/>
    <cellStyle name="20% - Accent5 4 10 5" xfId="22078"/>
    <cellStyle name="20% - Accent5 4 10 6" xfId="26264"/>
    <cellStyle name="20% - Accent5 4 10 7" xfId="30143"/>
    <cellStyle name="20% - Accent5 4 11" xfId="5095"/>
    <cellStyle name="20% - Accent5 4 12" xfId="5197"/>
    <cellStyle name="20% - Accent5 4 13" xfId="5039"/>
    <cellStyle name="20% - Accent5 4 14" xfId="6792"/>
    <cellStyle name="20% - Accent5 4 15" xfId="21033"/>
    <cellStyle name="20% - Accent5 4 16" xfId="20545"/>
    <cellStyle name="20% - Accent5 4 2" xfId="305"/>
    <cellStyle name="20% - Accent5 4 2 10" xfId="11969"/>
    <cellStyle name="20% - Accent5 4 2 11" xfId="16243"/>
    <cellStyle name="20% - Accent5 4 2 12" xfId="20667"/>
    <cellStyle name="20% - Accent5 4 2 13" xfId="24703"/>
    <cellStyle name="20% - Accent5 4 2 2" xfId="469"/>
    <cellStyle name="20% - Accent5 4 2 2 10" xfId="12017"/>
    <cellStyle name="20% - Accent5 4 2 2 11" xfId="11981"/>
    <cellStyle name="20% - Accent5 4 2 2 12" xfId="20435"/>
    <cellStyle name="20% - Accent5 4 2 2 2" xfId="843"/>
    <cellStyle name="20% - Accent5 4 2 2 2 10" xfId="22899"/>
    <cellStyle name="20% - Accent5 4 2 2 2 11" xfId="27051"/>
    <cellStyle name="20% - Accent5 4 2 2 2 2" xfId="2310"/>
    <cellStyle name="20% - Accent5 4 2 2 2 2 2" xfId="4212"/>
    <cellStyle name="20% - Accent5 4 2 2 2 2 2 2" xfId="9186"/>
    <cellStyle name="20% - Accent5 4 2 2 2 2 2 3" xfId="13463"/>
    <cellStyle name="20% - Accent5 4 2 2 2 2 2 4" xfId="17722"/>
    <cellStyle name="20% - Accent5 4 2 2 2 2 2 5" xfId="21941"/>
    <cellStyle name="20% - Accent5 4 2 2 2 2 2 6" xfId="26136"/>
    <cellStyle name="20% - Accent5 4 2 2 2 2 2 7" xfId="30032"/>
    <cellStyle name="20% - Accent5 4 2 2 2 2 3" xfId="7286"/>
    <cellStyle name="20% - Accent5 4 2 2 2 2 4" xfId="11571"/>
    <cellStyle name="20% - Accent5 4 2 2 2 2 5" xfId="15843"/>
    <cellStyle name="20% - Accent5 4 2 2 2 2 6" xfId="20078"/>
    <cellStyle name="20% - Accent5 4 2 2 2 2 7" xfId="24316"/>
    <cellStyle name="20% - Accent5 4 2 2 2 2 8" xfId="28394"/>
    <cellStyle name="20% - Accent5 4 2 2 2 3" xfId="1457"/>
    <cellStyle name="20% - Accent5 4 2 2 2 3 2" xfId="6434"/>
    <cellStyle name="20% - Accent5 4 2 2 2 3 3" xfId="10723"/>
    <cellStyle name="20% - Accent5 4 2 2 2 3 4" xfId="14999"/>
    <cellStyle name="20% - Accent5 4 2 2 2 3 5" xfId="19241"/>
    <cellStyle name="20% - Accent5 4 2 2 2 3 6" xfId="23488"/>
    <cellStyle name="20% - Accent5 4 2 2 2 3 7" xfId="27587"/>
    <cellStyle name="20% - Accent5 4 2 2 2 4" xfId="3555"/>
    <cellStyle name="20% - Accent5 4 2 2 2 4 2" xfId="8529"/>
    <cellStyle name="20% - Accent5 4 2 2 2 4 3" xfId="12806"/>
    <cellStyle name="20% - Accent5 4 2 2 2 4 4" xfId="17065"/>
    <cellStyle name="20% - Accent5 4 2 2 2 4 5" xfId="21284"/>
    <cellStyle name="20% - Accent5 4 2 2 2 4 6" xfId="25479"/>
    <cellStyle name="20% - Accent5 4 2 2 2 4 7" xfId="29375"/>
    <cellStyle name="20% - Accent5 4 2 2 2 5" xfId="4903"/>
    <cellStyle name="20% - Accent5 4 2 2 2 5 2" xfId="9875"/>
    <cellStyle name="20% - Accent5 4 2 2 2 5 3" xfId="14153"/>
    <cellStyle name="20% - Accent5 4 2 2 2 5 4" xfId="18410"/>
    <cellStyle name="20% - Accent5 4 2 2 2 5 5" xfId="22627"/>
    <cellStyle name="20% - Accent5 4 2 2 2 5 6" xfId="26813"/>
    <cellStyle name="20% - Accent5 4 2 2 2 5 7" xfId="30692"/>
    <cellStyle name="20% - Accent5 4 2 2 2 6" xfId="5821"/>
    <cellStyle name="20% - Accent5 4 2 2 2 7" xfId="10113"/>
    <cellStyle name="20% - Accent5 4 2 2 2 8" xfId="14391"/>
    <cellStyle name="20% - Accent5 4 2 2 2 9" xfId="18648"/>
    <cellStyle name="20% - Accent5 4 2 2 3" xfId="2102"/>
    <cellStyle name="20% - Accent5 4 2 2 3 2" xfId="3883"/>
    <cellStyle name="20% - Accent5 4 2 2 3 2 2" xfId="8857"/>
    <cellStyle name="20% - Accent5 4 2 2 3 2 3" xfId="13134"/>
    <cellStyle name="20% - Accent5 4 2 2 3 2 4" xfId="17393"/>
    <cellStyle name="20% - Accent5 4 2 2 3 2 5" xfId="21612"/>
    <cellStyle name="20% - Accent5 4 2 2 3 2 6" xfId="25807"/>
    <cellStyle name="20% - Accent5 4 2 2 3 2 7" xfId="29703"/>
    <cellStyle name="20% - Accent5 4 2 2 3 3" xfId="7078"/>
    <cellStyle name="20% - Accent5 4 2 2 3 4" xfId="11363"/>
    <cellStyle name="20% - Accent5 4 2 2 3 5" xfId="15635"/>
    <cellStyle name="20% - Accent5 4 2 2 3 6" xfId="19870"/>
    <cellStyle name="20% - Accent5 4 2 2 3 7" xfId="24108"/>
    <cellStyle name="20% - Accent5 4 2 2 3 8" xfId="28186"/>
    <cellStyle name="20% - Accent5 4 2 2 4" xfId="1241"/>
    <cellStyle name="20% - Accent5 4 2 2 4 2" xfId="6218"/>
    <cellStyle name="20% - Accent5 4 2 2 4 3" xfId="10507"/>
    <cellStyle name="20% - Accent5 4 2 2 4 4" xfId="14785"/>
    <cellStyle name="20% - Accent5 4 2 2 4 5" xfId="19028"/>
    <cellStyle name="20% - Accent5 4 2 2 4 6" xfId="23274"/>
    <cellStyle name="20% - Accent5 4 2 2 4 7" xfId="27379"/>
    <cellStyle name="20% - Accent5 4 2 2 5" xfId="3225"/>
    <cellStyle name="20% - Accent5 4 2 2 5 2" xfId="8199"/>
    <cellStyle name="20% - Accent5 4 2 2 5 3" xfId="12476"/>
    <cellStyle name="20% - Accent5 4 2 2 5 4" xfId="16736"/>
    <cellStyle name="20% - Accent5 4 2 2 5 5" xfId="20954"/>
    <cellStyle name="20% - Accent5 4 2 2 5 6" xfId="25150"/>
    <cellStyle name="20% - Accent5 4 2 2 5 7" xfId="29046"/>
    <cellStyle name="20% - Accent5 4 2 2 6" xfId="4574"/>
    <cellStyle name="20% - Accent5 4 2 2 6 2" xfId="9546"/>
    <cellStyle name="20% - Accent5 4 2 2 6 3" xfId="13824"/>
    <cellStyle name="20% - Accent5 4 2 2 6 4" xfId="18081"/>
    <cellStyle name="20% - Accent5 4 2 2 6 5" xfId="22298"/>
    <cellStyle name="20% - Accent5 4 2 2 6 6" xfId="26484"/>
    <cellStyle name="20% - Accent5 4 2 2 6 7" xfId="30363"/>
    <cellStyle name="20% - Accent5 4 2 2 7" xfId="5448"/>
    <cellStyle name="20% - Accent5 4 2 2 8" xfId="5127"/>
    <cellStyle name="20% - Accent5 4 2 2 9" xfId="7734"/>
    <cellStyle name="20% - Accent5 4 2 3" xfId="688"/>
    <cellStyle name="20% - Accent5 4 2 3 10" xfId="22744"/>
    <cellStyle name="20% - Accent5 4 2 3 11" xfId="26896"/>
    <cellStyle name="20% - Accent5 4 2 3 2" xfId="2311"/>
    <cellStyle name="20% - Accent5 4 2 3 2 2" xfId="4057"/>
    <cellStyle name="20% - Accent5 4 2 3 2 2 2" xfId="9031"/>
    <cellStyle name="20% - Accent5 4 2 3 2 2 3" xfId="13308"/>
    <cellStyle name="20% - Accent5 4 2 3 2 2 4" xfId="17567"/>
    <cellStyle name="20% - Accent5 4 2 3 2 2 5" xfId="21786"/>
    <cellStyle name="20% - Accent5 4 2 3 2 2 6" xfId="25981"/>
    <cellStyle name="20% - Accent5 4 2 3 2 2 7" xfId="29877"/>
    <cellStyle name="20% - Accent5 4 2 3 2 3" xfId="7287"/>
    <cellStyle name="20% - Accent5 4 2 3 2 4" xfId="11572"/>
    <cellStyle name="20% - Accent5 4 2 3 2 5" xfId="15844"/>
    <cellStyle name="20% - Accent5 4 2 3 2 6" xfId="20079"/>
    <cellStyle name="20% - Accent5 4 2 3 2 7" xfId="24317"/>
    <cellStyle name="20% - Accent5 4 2 3 2 8" xfId="28395"/>
    <cellStyle name="20% - Accent5 4 2 3 3" xfId="1458"/>
    <cellStyle name="20% - Accent5 4 2 3 3 2" xfId="6435"/>
    <cellStyle name="20% - Accent5 4 2 3 3 3" xfId="10724"/>
    <cellStyle name="20% - Accent5 4 2 3 3 4" xfId="15000"/>
    <cellStyle name="20% - Accent5 4 2 3 3 5" xfId="19242"/>
    <cellStyle name="20% - Accent5 4 2 3 3 6" xfId="23489"/>
    <cellStyle name="20% - Accent5 4 2 3 3 7" xfId="27588"/>
    <cellStyle name="20% - Accent5 4 2 3 4" xfId="3400"/>
    <cellStyle name="20% - Accent5 4 2 3 4 2" xfId="8374"/>
    <cellStyle name="20% - Accent5 4 2 3 4 3" xfId="12651"/>
    <cellStyle name="20% - Accent5 4 2 3 4 4" xfId="16910"/>
    <cellStyle name="20% - Accent5 4 2 3 4 5" xfId="21129"/>
    <cellStyle name="20% - Accent5 4 2 3 4 6" xfId="25324"/>
    <cellStyle name="20% - Accent5 4 2 3 4 7" xfId="29220"/>
    <cellStyle name="20% - Accent5 4 2 3 5" xfId="4748"/>
    <cellStyle name="20% - Accent5 4 2 3 5 2" xfId="9720"/>
    <cellStyle name="20% - Accent5 4 2 3 5 3" xfId="13998"/>
    <cellStyle name="20% - Accent5 4 2 3 5 4" xfId="18255"/>
    <cellStyle name="20% - Accent5 4 2 3 5 5" xfId="22472"/>
    <cellStyle name="20% - Accent5 4 2 3 5 6" xfId="26658"/>
    <cellStyle name="20% - Accent5 4 2 3 5 7" xfId="30537"/>
    <cellStyle name="20% - Accent5 4 2 3 6" xfId="5666"/>
    <cellStyle name="20% - Accent5 4 2 3 7" xfId="9958"/>
    <cellStyle name="20% - Accent5 4 2 3 8" xfId="14236"/>
    <cellStyle name="20% - Accent5 4 2 3 9" xfId="18493"/>
    <cellStyle name="20% - Accent5 4 2 4" xfId="1949"/>
    <cellStyle name="20% - Accent5 4 2 4 2" xfId="3728"/>
    <cellStyle name="20% - Accent5 4 2 4 2 2" xfId="8702"/>
    <cellStyle name="20% - Accent5 4 2 4 2 3" xfId="12979"/>
    <cellStyle name="20% - Accent5 4 2 4 2 4" xfId="17238"/>
    <cellStyle name="20% - Accent5 4 2 4 2 5" xfId="21457"/>
    <cellStyle name="20% - Accent5 4 2 4 2 6" xfId="25652"/>
    <cellStyle name="20% - Accent5 4 2 4 2 7" xfId="29548"/>
    <cellStyle name="20% - Accent5 4 2 4 3" xfId="6925"/>
    <cellStyle name="20% - Accent5 4 2 4 4" xfId="11210"/>
    <cellStyle name="20% - Accent5 4 2 4 5" xfId="15483"/>
    <cellStyle name="20% - Accent5 4 2 4 6" xfId="19719"/>
    <cellStyle name="20% - Accent5 4 2 4 7" xfId="23957"/>
    <cellStyle name="20% - Accent5 4 2 4 8" xfId="28035"/>
    <cellStyle name="20% - Accent5 4 2 5" xfId="1065"/>
    <cellStyle name="20% - Accent5 4 2 5 2" xfId="6043"/>
    <cellStyle name="20% - Accent5 4 2 5 3" xfId="10332"/>
    <cellStyle name="20% - Accent5 4 2 5 4" xfId="14610"/>
    <cellStyle name="20% - Accent5 4 2 5 5" xfId="18859"/>
    <cellStyle name="20% - Accent5 4 2 5 6" xfId="23107"/>
    <cellStyle name="20% - Accent5 4 2 5 7" xfId="27227"/>
    <cellStyle name="20% - Accent5 4 2 6" xfId="3070"/>
    <cellStyle name="20% - Accent5 4 2 6 2" xfId="8044"/>
    <cellStyle name="20% - Accent5 4 2 6 3" xfId="12321"/>
    <cellStyle name="20% - Accent5 4 2 6 4" xfId="16581"/>
    <cellStyle name="20% - Accent5 4 2 6 5" xfId="20799"/>
    <cellStyle name="20% - Accent5 4 2 6 6" xfId="24995"/>
    <cellStyle name="20% - Accent5 4 2 6 7" xfId="28891"/>
    <cellStyle name="20% - Accent5 4 2 7" xfId="4419"/>
    <cellStyle name="20% - Accent5 4 2 7 2" xfId="9391"/>
    <cellStyle name="20% - Accent5 4 2 7 3" xfId="13669"/>
    <cellStyle name="20% - Accent5 4 2 7 4" xfId="17926"/>
    <cellStyle name="20% - Accent5 4 2 7 5" xfId="22143"/>
    <cellStyle name="20% - Accent5 4 2 7 6" xfId="26329"/>
    <cellStyle name="20% - Accent5 4 2 7 7" xfId="30208"/>
    <cellStyle name="20% - Accent5 4 2 8" xfId="5284"/>
    <cellStyle name="20% - Accent5 4 2 9" xfId="7687"/>
    <cellStyle name="20% - Accent5 4 3" xfId="407"/>
    <cellStyle name="20% - Accent5 4 3 10" xfId="16450"/>
    <cellStyle name="20% - Accent5 4 3 11" xfId="20670"/>
    <cellStyle name="20% - Accent5 4 3 12" xfId="24869"/>
    <cellStyle name="20% - Accent5 4 3 2" xfId="781"/>
    <cellStyle name="20% - Accent5 4 3 2 10" xfId="22837"/>
    <cellStyle name="20% - Accent5 4 3 2 11" xfId="26989"/>
    <cellStyle name="20% - Accent5 4 3 2 2" xfId="2312"/>
    <cellStyle name="20% - Accent5 4 3 2 2 2" xfId="4150"/>
    <cellStyle name="20% - Accent5 4 3 2 2 2 2" xfId="9124"/>
    <cellStyle name="20% - Accent5 4 3 2 2 2 3" xfId="13401"/>
    <cellStyle name="20% - Accent5 4 3 2 2 2 4" xfId="17660"/>
    <cellStyle name="20% - Accent5 4 3 2 2 2 5" xfId="21879"/>
    <cellStyle name="20% - Accent5 4 3 2 2 2 6" xfId="26074"/>
    <cellStyle name="20% - Accent5 4 3 2 2 2 7" xfId="29970"/>
    <cellStyle name="20% - Accent5 4 3 2 2 3" xfId="7288"/>
    <cellStyle name="20% - Accent5 4 3 2 2 4" xfId="11573"/>
    <cellStyle name="20% - Accent5 4 3 2 2 5" xfId="15845"/>
    <cellStyle name="20% - Accent5 4 3 2 2 6" xfId="20080"/>
    <cellStyle name="20% - Accent5 4 3 2 2 7" xfId="24318"/>
    <cellStyle name="20% - Accent5 4 3 2 2 8" xfId="28396"/>
    <cellStyle name="20% - Accent5 4 3 2 3" xfId="1459"/>
    <cellStyle name="20% - Accent5 4 3 2 3 2" xfId="6436"/>
    <cellStyle name="20% - Accent5 4 3 2 3 3" xfId="10725"/>
    <cellStyle name="20% - Accent5 4 3 2 3 4" xfId="15001"/>
    <cellStyle name="20% - Accent5 4 3 2 3 5" xfId="19243"/>
    <cellStyle name="20% - Accent5 4 3 2 3 6" xfId="23490"/>
    <cellStyle name="20% - Accent5 4 3 2 3 7" xfId="27589"/>
    <cellStyle name="20% - Accent5 4 3 2 4" xfId="3493"/>
    <cellStyle name="20% - Accent5 4 3 2 4 2" xfId="8467"/>
    <cellStyle name="20% - Accent5 4 3 2 4 3" xfId="12744"/>
    <cellStyle name="20% - Accent5 4 3 2 4 4" xfId="17003"/>
    <cellStyle name="20% - Accent5 4 3 2 4 5" xfId="21222"/>
    <cellStyle name="20% - Accent5 4 3 2 4 6" xfId="25417"/>
    <cellStyle name="20% - Accent5 4 3 2 4 7" xfId="29313"/>
    <cellStyle name="20% - Accent5 4 3 2 5" xfId="4841"/>
    <cellStyle name="20% - Accent5 4 3 2 5 2" xfId="9813"/>
    <cellStyle name="20% - Accent5 4 3 2 5 3" xfId="14091"/>
    <cellStyle name="20% - Accent5 4 3 2 5 4" xfId="18348"/>
    <cellStyle name="20% - Accent5 4 3 2 5 5" xfId="22565"/>
    <cellStyle name="20% - Accent5 4 3 2 5 6" xfId="26751"/>
    <cellStyle name="20% - Accent5 4 3 2 5 7" xfId="30630"/>
    <cellStyle name="20% - Accent5 4 3 2 6" xfId="5759"/>
    <cellStyle name="20% - Accent5 4 3 2 7" xfId="10051"/>
    <cellStyle name="20% - Accent5 4 3 2 8" xfId="14329"/>
    <cellStyle name="20% - Accent5 4 3 2 9" xfId="18586"/>
    <cellStyle name="20% - Accent5 4 3 3" xfId="2040"/>
    <cellStyle name="20% - Accent5 4 3 3 2" xfId="3821"/>
    <cellStyle name="20% - Accent5 4 3 3 2 2" xfId="8795"/>
    <cellStyle name="20% - Accent5 4 3 3 2 3" xfId="13072"/>
    <cellStyle name="20% - Accent5 4 3 3 2 4" xfId="17331"/>
    <cellStyle name="20% - Accent5 4 3 3 2 5" xfId="21550"/>
    <cellStyle name="20% - Accent5 4 3 3 2 6" xfId="25745"/>
    <cellStyle name="20% - Accent5 4 3 3 2 7" xfId="29641"/>
    <cellStyle name="20% - Accent5 4 3 3 3" xfId="7016"/>
    <cellStyle name="20% - Accent5 4 3 3 4" xfId="11301"/>
    <cellStyle name="20% - Accent5 4 3 3 5" xfId="15573"/>
    <cellStyle name="20% - Accent5 4 3 3 6" xfId="19808"/>
    <cellStyle name="20% - Accent5 4 3 3 7" xfId="24046"/>
    <cellStyle name="20% - Accent5 4 3 3 8" xfId="28124"/>
    <cellStyle name="20% - Accent5 4 3 4" xfId="1179"/>
    <cellStyle name="20% - Accent5 4 3 4 2" xfId="6156"/>
    <cellStyle name="20% - Accent5 4 3 4 3" xfId="10445"/>
    <cellStyle name="20% - Accent5 4 3 4 4" xfId="14723"/>
    <cellStyle name="20% - Accent5 4 3 4 5" xfId="18966"/>
    <cellStyle name="20% - Accent5 4 3 4 6" xfId="23212"/>
    <cellStyle name="20% - Accent5 4 3 4 7" xfId="27317"/>
    <cellStyle name="20% - Accent5 4 3 5" xfId="3163"/>
    <cellStyle name="20% - Accent5 4 3 5 2" xfId="8137"/>
    <cellStyle name="20% - Accent5 4 3 5 3" xfId="12414"/>
    <cellStyle name="20% - Accent5 4 3 5 4" xfId="16674"/>
    <cellStyle name="20% - Accent5 4 3 5 5" xfId="20892"/>
    <cellStyle name="20% - Accent5 4 3 5 6" xfId="25088"/>
    <cellStyle name="20% - Accent5 4 3 5 7" xfId="28984"/>
    <cellStyle name="20% - Accent5 4 3 6" xfId="4512"/>
    <cellStyle name="20% - Accent5 4 3 6 2" xfId="9484"/>
    <cellStyle name="20% - Accent5 4 3 6 3" xfId="13762"/>
    <cellStyle name="20% - Accent5 4 3 6 4" xfId="18019"/>
    <cellStyle name="20% - Accent5 4 3 6 5" xfId="22236"/>
    <cellStyle name="20% - Accent5 4 3 6 6" xfId="26422"/>
    <cellStyle name="20% - Accent5 4 3 6 7" xfId="30301"/>
    <cellStyle name="20% - Accent5 4 3 7" xfId="5386"/>
    <cellStyle name="20% - Accent5 4 3 8" xfId="7912"/>
    <cellStyle name="20% - Accent5 4 3 9" xfId="12190"/>
    <cellStyle name="20% - Accent5 4 4" xfId="521"/>
    <cellStyle name="20% - Accent5 4 4 10" xfId="7869"/>
    <cellStyle name="20% - Accent5 4 4 11" xfId="7852"/>
    <cellStyle name="20% - Accent5 4 4 12" xfId="20517"/>
    <cellStyle name="20% - Accent5 4 4 2" xfId="895"/>
    <cellStyle name="20% - Accent5 4 4 2 10" xfId="22951"/>
    <cellStyle name="20% - Accent5 4 4 2 11" xfId="27103"/>
    <cellStyle name="20% - Accent5 4 4 2 2" xfId="2313"/>
    <cellStyle name="20% - Accent5 4 4 2 2 2" xfId="4264"/>
    <cellStyle name="20% - Accent5 4 4 2 2 2 2" xfId="9238"/>
    <cellStyle name="20% - Accent5 4 4 2 2 2 3" xfId="13515"/>
    <cellStyle name="20% - Accent5 4 4 2 2 2 4" xfId="17774"/>
    <cellStyle name="20% - Accent5 4 4 2 2 2 5" xfId="21993"/>
    <cellStyle name="20% - Accent5 4 4 2 2 2 6" xfId="26188"/>
    <cellStyle name="20% - Accent5 4 4 2 2 2 7" xfId="30084"/>
    <cellStyle name="20% - Accent5 4 4 2 2 3" xfId="7289"/>
    <cellStyle name="20% - Accent5 4 4 2 2 4" xfId="11574"/>
    <cellStyle name="20% - Accent5 4 4 2 2 5" xfId="15846"/>
    <cellStyle name="20% - Accent5 4 4 2 2 6" xfId="20081"/>
    <cellStyle name="20% - Accent5 4 4 2 2 7" xfId="24319"/>
    <cellStyle name="20% - Accent5 4 4 2 2 8" xfId="28397"/>
    <cellStyle name="20% - Accent5 4 4 2 3" xfId="1460"/>
    <cellStyle name="20% - Accent5 4 4 2 3 2" xfId="6437"/>
    <cellStyle name="20% - Accent5 4 4 2 3 3" xfId="10726"/>
    <cellStyle name="20% - Accent5 4 4 2 3 4" xfId="15002"/>
    <cellStyle name="20% - Accent5 4 4 2 3 5" xfId="19244"/>
    <cellStyle name="20% - Accent5 4 4 2 3 6" xfId="23491"/>
    <cellStyle name="20% - Accent5 4 4 2 3 7" xfId="27590"/>
    <cellStyle name="20% - Accent5 4 4 2 4" xfId="3607"/>
    <cellStyle name="20% - Accent5 4 4 2 4 2" xfId="8581"/>
    <cellStyle name="20% - Accent5 4 4 2 4 3" xfId="12858"/>
    <cellStyle name="20% - Accent5 4 4 2 4 4" xfId="17117"/>
    <cellStyle name="20% - Accent5 4 4 2 4 5" xfId="21336"/>
    <cellStyle name="20% - Accent5 4 4 2 4 6" xfId="25531"/>
    <cellStyle name="20% - Accent5 4 4 2 4 7" xfId="29427"/>
    <cellStyle name="20% - Accent5 4 4 2 5" xfId="4955"/>
    <cellStyle name="20% - Accent5 4 4 2 5 2" xfId="9927"/>
    <cellStyle name="20% - Accent5 4 4 2 5 3" xfId="14205"/>
    <cellStyle name="20% - Accent5 4 4 2 5 4" xfId="18462"/>
    <cellStyle name="20% - Accent5 4 4 2 5 5" xfId="22679"/>
    <cellStyle name="20% - Accent5 4 4 2 5 6" xfId="26865"/>
    <cellStyle name="20% - Accent5 4 4 2 5 7" xfId="30744"/>
    <cellStyle name="20% - Accent5 4 4 2 6" xfId="5873"/>
    <cellStyle name="20% - Accent5 4 4 2 7" xfId="10165"/>
    <cellStyle name="20% - Accent5 4 4 2 8" xfId="14443"/>
    <cellStyle name="20% - Accent5 4 4 2 9" xfId="18700"/>
    <cellStyle name="20% - Accent5 4 4 3" xfId="2169"/>
    <cellStyle name="20% - Accent5 4 4 3 2" xfId="3935"/>
    <cellStyle name="20% - Accent5 4 4 3 2 2" xfId="8909"/>
    <cellStyle name="20% - Accent5 4 4 3 2 3" xfId="13186"/>
    <cellStyle name="20% - Accent5 4 4 3 2 4" xfId="17445"/>
    <cellStyle name="20% - Accent5 4 4 3 2 5" xfId="21664"/>
    <cellStyle name="20% - Accent5 4 4 3 2 6" xfId="25859"/>
    <cellStyle name="20% - Accent5 4 4 3 2 7" xfId="29755"/>
    <cellStyle name="20% - Accent5 4 4 3 3" xfId="7145"/>
    <cellStyle name="20% - Accent5 4 4 3 4" xfId="11430"/>
    <cellStyle name="20% - Accent5 4 4 3 5" xfId="15702"/>
    <cellStyle name="20% - Accent5 4 4 3 6" xfId="19937"/>
    <cellStyle name="20% - Accent5 4 4 3 7" xfId="24175"/>
    <cellStyle name="20% - Accent5 4 4 3 8" xfId="28253"/>
    <cellStyle name="20% - Accent5 4 4 4" xfId="1312"/>
    <cellStyle name="20% - Accent5 4 4 4 2" xfId="6289"/>
    <cellStyle name="20% - Accent5 4 4 4 3" xfId="10578"/>
    <cellStyle name="20% - Accent5 4 4 4 4" xfId="14854"/>
    <cellStyle name="20% - Accent5 4 4 4 5" xfId="19096"/>
    <cellStyle name="20% - Accent5 4 4 4 6" xfId="23343"/>
    <cellStyle name="20% - Accent5 4 4 4 7" xfId="27446"/>
    <cellStyle name="20% - Accent5 4 4 5" xfId="3277"/>
    <cellStyle name="20% - Accent5 4 4 5 2" xfId="8251"/>
    <cellStyle name="20% - Accent5 4 4 5 3" xfId="12528"/>
    <cellStyle name="20% - Accent5 4 4 5 4" xfId="16788"/>
    <cellStyle name="20% - Accent5 4 4 5 5" xfId="21006"/>
    <cellStyle name="20% - Accent5 4 4 5 6" xfId="25202"/>
    <cellStyle name="20% - Accent5 4 4 5 7" xfId="29098"/>
    <cellStyle name="20% - Accent5 4 4 6" xfId="4626"/>
    <cellStyle name="20% - Accent5 4 4 6 2" xfId="9598"/>
    <cellStyle name="20% - Accent5 4 4 6 3" xfId="13876"/>
    <cellStyle name="20% - Accent5 4 4 6 4" xfId="18133"/>
    <cellStyle name="20% - Accent5 4 4 6 5" xfId="22350"/>
    <cellStyle name="20% - Accent5 4 4 6 6" xfId="26536"/>
    <cellStyle name="20% - Accent5 4 4 6 7" xfId="30415"/>
    <cellStyle name="20% - Accent5 4 4 7" xfId="5500"/>
    <cellStyle name="20% - Accent5 4 4 8" xfId="5546"/>
    <cellStyle name="20% - Accent5 4 4 9" xfId="5252"/>
    <cellStyle name="20% - Accent5 4 5" xfId="622"/>
    <cellStyle name="20% - Accent5 4 5 10" xfId="7876"/>
    <cellStyle name="20% - Accent5 4 5 11" xfId="18906"/>
    <cellStyle name="20% - Accent5 4 5 12" xfId="20556"/>
    <cellStyle name="20% - Accent5 4 5 2" xfId="1462"/>
    <cellStyle name="20% - Accent5 4 5 2 2" xfId="2315"/>
    <cellStyle name="20% - Accent5 4 5 2 2 2" xfId="7291"/>
    <cellStyle name="20% - Accent5 4 5 2 2 3" xfId="11576"/>
    <cellStyle name="20% - Accent5 4 5 2 2 4" xfId="15848"/>
    <cellStyle name="20% - Accent5 4 5 2 2 5" xfId="20083"/>
    <cellStyle name="20% - Accent5 4 5 2 2 6" xfId="24321"/>
    <cellStyle name="20% - Accent5 4 5 2 2 7" xfId="28399"/>
    <cellStyle name="20% - Accent5 4 5 2 3" xfId="3991"/>
    <cellStyle name="20% - Accent5 4 5 2 3 2" xfId="8965"/>
    <cellStyle name="20% - Accent5 4 5 2 3 3" xfId="13242"/>
    <cellStyle name="20% - Accent5 4 5 2 3 4" xfId="17501"/>
    <cellStyle name="20% - Accent5 4 5 2 3 5" xfId="21720"/>
    <cellStyle name="20% - Accent5 4 5 2 3 6" xfId="25915"/>
    <cellStyle name="20% - Accent5 4 5 2 3 7" xfId="29811"/>
    <cellStyle name="20% - Accent5 4 5 2 4" xfId="6439"/>
    <cellStyle name="20% - Accent5 4 5 2 5" xfId="10728"/>
    <cellStyle name="20% - Accent5 4 5 2 6" xfId="15004"/>
    <cellStyle name="20% - Accent5 4 5 2 7" xfId="19246"/>
    <cellStyle name="20% - Accent5 4 5 2 8" xfId="23493"/>
    <cellStyle name="20% - Accent5 4 5 2 9" xfId="27592"/>
    <cellStyle name="20% - Accent5 4 5 3" xfId="2314"/>
    <cellStyle name="20% - Accent5 4 5 3 2" xfId="7290"/>
    <cellStyle name="20% - Accent5 4 5 3 3" xfId="11575"/>
    <cellStyle name="20% - Accent5 4 5 3 4" xfId="15847"/>
    <cellStyle name="20% - Accent5 4 5 3 5" xfId="20082"/>
    <cellStyle name="20% - Accent5 4 5 3 6" xfId="24320"/>
    <cellStyle name="20% - Accent5 4 5 3 7" xfId="28398"/>
    <cellStyle name="20% - Accent5 4 5 4" xfId="1461"/>
    <cellStyle name="20% - Accent5 4 5 4 2" xfId="6438"/>
    <cellStyle name="20% - Accent5 4 5 4 3" xfId="10727"/>
    <cellStyle name="20% - Accent5 4 5 4 4" xfId="15003"/>
    <cellStyle name="20% - Accent5 4 5 4 5" xfId="19245"/>
    <cellStyle name="20% - Accent5 4 5 4 6" xfId="23492"/>
    <cellStyle name="20% - Accent5 4 5 4 7" xfId="27591"/>
    <cellStyle name="20% - Accent5 4 5 5" xfId="3334"/>
    <cellStyle name="20% - Accent5 4 5 5 2" xfId="8308"/>
    <cellStyle name="20% - Accent5 4 5 5 3" xfId="12585"/>
    <cellStyle name="20% - Accent5 4 5 5 4" xfId="16844"/>
    <cellStyle name="20% - Accent5 4 5 5 5" xfId="21063"/>
    <cellStyle name="20% - Accent5 4 5 5 6" xfId="25258"/>
    <cellStyle name="20% - Accent5 4 5 5 7" xfId="29154"/>
    <cellStyle name="20% - Accent5 4 5 6" xfId="4682"/>
    <cellStyle name="20% - Accent5 4 5 6 2" xfId="9654"/>
    <cellStyle name="20% - Accent5 4 5 6 3" xfId="13932"/>
    <cellStyle name="20% - Accent5 4 5 6 4" xfId="18189"/>
    <cellStyle name="20% - Accent5 4 5 6 5" xfId="22406"/>
    <cellStyle name="20% - Accent5 4 5 6 6" xfId="26592"/>
    <cellStyle name="20% - Accent5 4 5 6 7" xfId="30471"/>
    <cellStyle name="20% - Accent5 4 5 7" xfId="5600"/>
    <cellStyle name="20% - Accent5 4 5 8" xfId="4988"/>
    <cellStyle name="20% - Accent5 4 5 9" xfId="5253"/>
    <cellStyle name="20% - Accent5 4 6" xfId="1463"/>
    <cellStyle name="20% - Accent5 4 6 2" xfId="2316"/>
    <cellStyle name="20% - Accent5 4 6 2 2" xfId="7292"/>
    <cellStyle name="20% - Accent5 4 6 2 3" xfId="11577"/>
    <cellStyle name="20% - Accent5 4 6 2 4" xfId="15849"/>
    <cellStyle name="20% - Accent5 4 6 2 5" xfId="20084"/>
    <cellStyle name="20% - Accent5 4 6 2 6" xfId="24322"/>
    <cellStyle name="20% - Accent5 4 6 2 7" xfId="28400"/>
    <cellStyle name="20% - Accent5 4 6 3" xfId="3662"/>
    <cellStyle name="20% - Accent5 4 6 3 2" xfId="8636"/>
    <cellStyle name="20% - Accent5 4 6 3 3" xfId="12913"/>
    <cellStyle name="20% - Accent5 4 6 3 4" xfId="17172"/>
    <cellStyle name="20% - Accent5 4 6 3 5" xfId="21391"/>
    <cellStyle name="20% - Accent5 4 6 3 6" xfId="25586"/>
    <cellStyle name="20% - Accent5 4 6 3 7" xfId="29482"/>
    <cellStyle name="20% - Accent5 4 6 4" xfId="6440"/>
    <cellStyle name="20% - Accent5 4 6 5" xfId="10729"/>
    <cellStyle name="20% - Accent5 4 6 6" xfId="15005"/>
    <cellStyle name="20% - Accent5 4 6 7" xfId="19247"/>
    <cellStyle name="20% - Accent5 4 6 8" xfId="23494"/>
    <cellStyle name="20% - Accent5 4 6 9" xfId="27593"/>
    <cellStyle name="20% - Accent5 4 7" xfId="1874"/>
    <cellStyle name="20% - Accent5 4 7 2" xfId="6850"/>
    <cellStyle name="20% - Accent5 4 7 3" xfId="11136"/>
    <cellStyle name="20% - Accent5 4 7 4" xfId="15410"/>
    <cellStyle name="20% - Accent5 4 7 5" xfId="19646"/>
    <cellStyle name="20% - Accent5 4 7 6" xfId="23886"/>
    <cellStyle name="20% - Accent5 4 7 7" xfId="27967"/>
    <cellStyle name="20% - Accent5 4 8" xfId="961"/>
    <cellStyle name="20% - Accent5 4 8 2" xfId="5939"/>
    <cellStyle name="20% - Accent5 4 8 3" xfId="10229"/>
    <cellStyle name="20% - Accent5 4 8 4" xfId="14508"/>
    <cellStyle name="20% - Accent5 4 8 5" xfId="18763"/>
    <cellStyle name="20% - Accent5 4 8 6" xfId="23013"/>
    <cellStyle name="20% - Accent5 4 8 7" xfId="27158"/>
    <cellStyle name="20% - Accent5 4 9" xfId="2999"/>
    <cellStyle name="20% - Accent5 4 9 2" xfId="7973"/>
    <cellStyle name="20% - Accent5 4 9 3" xfId="12250"/>
    <cellStyle name="20% - Accent5 4 9 4" xfId="16510"/>
    <cellStyle name="20% - Accent5 4 9 5" xfId="20729"/>
    <cellStyle name="20% - Accent5 4 9 6" xfId="24927"/>
    <cellStyle name="20% - Accent5 4 9 7" xfId="28824"/>
    <cellStyle name="20% - Accent5 5" xfId="289"/>
    <cellStyle name="20% - Accent5 5 2" xfId="438"/>
    <cellStyle name="20% - Accent5 5 2 10" xfId="11105"/>
    <cellStyle name="20% - Accent5 5 2 11" xfId="24872"/>
    <cellStyle name="20% - Accent5 5 2 2" xfId="812"/>
    <cellStyle name="20% - Accent5 5 2 2 10" xfId="18617"/>
    <cellStyle name="20% - Accent5 5 2 2 11" xfId="22868"/>
    <cellStyle name="20% - Accent5 5 2 2 12" xfId="27020"/>
    <cellStyle name="20% - Accent5 5 2 2 2" xfId="1464"/>
    <cellStyle name="20% - Accent5 5 2 2 2 2" xfId="2317"/>
    <cellStyle name="20% - Accent5 5 2 2 2 2 2" xfId="7293"/>
    <cellStyle name="20% - Accent5 5 2 2 2 2 3" xfId="11578"/>
    <cellStyle name="20% - Accent5 5 2 2 2 2 4" xfId="15850"/>
    <cellStyle name="20% - Accent5 5 2 2 2 2 5" xfId="20085"/>
    <cellStyle name="20% - Accent5 5 2 2 2 2 6" xfId="24323"/>
    <cellStyle name="20% - Accent5 5 2 2 2 2 7" xfId="28401"/>
    <cellStyle name="20% - Accent5 5 2 2 2 3" xfId="4181"/>
    <cellStyle name="20% - Accent5 5 2 2 2 3 2" xfId="9155"/>
    <cellStyle name="20% - Accent5 5 2 2 2 3 3" xfId="13432"/>
    <cellStyle name="20% - Accent5 5 2 2 2 3 4" xfId="17691"/>
    <cellStyle name="20% - Accent5 5 2 2 2 3 5" xfId="21910"/>
    <cellStyle name="20% - Accent5 5 2 2 2 3 6" xfId="26105"/>
    <cellStyle name="20% - Accent5 5 2 2 2 3 7" xfId="30001"/>
    <cellStyle name="20% - Accent5 5 2 2 2 4" xfId="6441"/>
    <cellStyle name="20% - Accent5 5 2 2 2 5" xfId="10730"/>
    <cellStyle name="20% - Accent5 5 2 2 2 6" xfId="15006"/>
    <cellStyle name="20% - Accent5 5 2 2 2 7" xfId="19248"/>
    <cellStyle name="20% - Accent5 5 2 2 2 8" xfId="23495"/>
    <cellStyle name="20% - Accent5 5 2 2 2 9" xfId="27594"/>
    <cellStyle name="20% - Accent5 5 2 2 3" xfId="2071"/>
    <cellStyle name="20% - Accent5 5 2 2 3 2" xfId="7047"/>
    <cellStyle name="20% - Accent5 5 2 2 3 3" xfId="11332"/>
    <cellStyle name="20% - Accent5 5 2 2 3 4" xfId="15604"/>
    <cellStyle name="20% - Accent5 5 2 2 3 5" xfId="19839"/>
    <cellStyle name="20% - Accent5 5 2 2 3 6" xfId="24077"/>
    <cellStyle name="20% - Accent5 5 2 2 3 7" xfId="28155"/>
    <cellStyle name="20% - Accent5 5 2 2 4" xfId="1210"/>
    <cellStyle name="20% - Accent5 5 2 2 4 2" xfId="6187"/>
    <cellStyle name="20% - Accent5 5 2 2 4 3" xfId="10476"/>
    <cellStyle name="20% - Accent5 5 2 2 4 4" xfId="14754"/>
    <cellStyle name="20% - Accent5 5 2 2 4 5" xfId="18997"/>
    <cellStyle name="20% - Accent5 5 2 2 4 6" xfId="23243"/>
    <cellStyle name="20% - Accent5 5 2 2 4 7" xfId="27348"/>
    <cellStyle name="20% - Accent5 5 2 2 5" xfId="3524"/>
    <cellStyle name="20% - Accent5 5 2 2 5 2" xfId="8498"/>
    <cellStyle name="20% - Accent5 5 2 2 5 3" xfId="12775"/>
    <cellStyle name="20% - Accent5 5 2 2 5 4" xfId="17034"/>
    <cellStyle name="20% - Accent5 5 2 2 5 5" xfId="21253"/>
    <cellStyle name="20% - Accent5 5 2 2 5 6" xfId="25448"/>
    <cellStyle name="20% - Accent5 5 2 2 5 7" xfId="29344"/>
    <cellStyle name="20% - Accent5 5 2 2 6" xfId="4872"/>
    <cellStyle name="20% - Accent5 5 2 2 6 2" xfId="9844"/>
    <cellStyle name="20% - Accent5 5 2 2 6 3" xfId="14122"/>
    <cellStyle name="20% - Accent5 5 2 2 6 4" xfId="18379"/>
    <cellStyle name="20% - Accent5 5 2 2 6 5" xfId="22596"/>
    <cellStyle name="20% - Accent5 5 2 2 6 6" xfId="26782"/>
    <cellStyle name="20% - Accent5 5 2 2 6 7" xfId="30661"/>
    <cellStyle name="20% - Accent5 5 2 2 7" xfId="5790"/>
    <cellStyle name="20% - Accent5 5 2 2 8" xfId="10082"/>
    <cellStyle name="20% - Accent5 5 2 2 9" xfId="14360"/>
    <cellStyle name="20% - Accent5 5 2 3" xfId="1110"/>
    <cellStyle name="20% - Accent5 5 2 3 2" xfId="3852"/>
    <cellStyle name="20% - Accent5 5 2 3 2 2" xfId="8826"/>
    <cellStyle name="20% - Accent5 5 2 3 2 3" xfId="13103"/>
    <cellStyle name="20% - Accent5 5 2 3 2 4" xfId="17362"/>
    <cellStyle name="20% - Accent5 5 2 3 2 5" xfId="21581"/>
    <cellStyle name="20% - Accent5 5 2 3 2 6" xfId="25776"/>
    <cellStyle name="20% - Accent5 5 2 3 2 7" xfId="29672"/>
    <cellStyle name="20% - Accent5 5 2 4" xfId="3194"/>
    <cellStyle name="20% - Accent5 5 2 4 2" xfId="8168"/>
    <cellStyle name="20% - Accent5 5 2 4 3" xfId="12445"/>
    <cellStyle name="20% - Accent5 5 2 4 4" xfId="16705"/>
    <cellStyle name="20% - Accent5 5 2 4 5" xfId="20923"/>
    <cellStyle name="20% - Accent5 5 2 4 6" xfId="25119"/>
    <cellStyle name="20% - Accent5 5 2 4 7" xfId="29015"/>
    <cellStyle name="20% - Accent5 5 2 5" xfId="4543"/>
    <cellStyle name="20% - Accent5 5 2 5 2" xfId="9515"/>
    <cellStyle name="20% - Accent5 5 2 5 3" xfId="13793"/>
    <cellStyle name="20% - Accent5 5 2 5 4" xfId="18050"/>
    <cellStyle name="20% - Accent5 5 2 5 5" xfId="22267"/>
    <cellStyle name="20% - Accent5 5 2 5 6" xfId="26453"/>
    <cellStyle name="20% - Accent5 5 2 5 7" xfId="30332"/>
    <cellStyle name="20% - Accent5 5 2 6" xfId="5417"/>
    <cellStyle name="20% - Accent5 5 2 7" xfId="7915"/>
    <cellStyle name="20% - Accent5 5 2 8" xfId="12193"/>
    <cellStyle name="20% - Accent5 5 2 9" xfId="16453"/>
    <cellStyle name="20% - Accent5 5 3" xfId="341"/>
    <cellStyle name="20% - Accent5 5 3 10" xfId="20515"/>
    <cellStyle name="20% - Accent5 5 3 11" xfId="24831"/>
    <cellStyle name="20% - Accent5 5 3 2" xfId="721"/>
    <cellStyle name="20% - Accent5 5 3 2 10" xfId="26929"/>
    <cellStyle name="20% - Accent5 5 3 2 2" xfId="2318"/>
    <cellStyle name="20% - Accent5 5 3 2 2 2" xfId="4090"/>
    <cellStyle name="20% - Accent5 5 3 2 2 2 2" xfId="9064"/>
    <cellStyle name="20% - Accent5 5 3 2 2 2 3" xfId="13341"/>
    <cellStyle name="20% - Accent5 5 3 2 2 2 4" xfId="17600"/>
    <cellStyle name="20% - Accent5 5 3 2 2 2 5" xfId="21819"/>
    <cellStyle name="20% - Accent5 5 3 2 2 2 6" xfId="26014"/>
    <cellStyle name="20% - Accent5 5 3 2 2 2 7" xfId="29910"/>
    <cellStyle name="20% - Accent5 5 3 2 2 3" xfId="7294"/>
    <cellStyle name="20% - Accent5 5 3 2 2 4" xfId="11579"/>
    <cellStyle name="20% - Accent5 5 3 2 2 5" xfId="15851"/>
    <cellStyle name="20% - Accent5 5 3 2 2 6" xfId="20086"/>
    <cellStyle name="20% - Accent5 5 3 2 2 7" xfId="24324"/>
    <cellStyle name="20% - Accent5 5 3 2 2 8" xfId="28402"/>
    <cellStyle name="20% - Accent5 5 3 2 3" xfId="3433"/>
    <cellStyle name="20% - Accent5 5 3 2 3 2" xfId="8407"/>
    <cellStyle name="20% - Accent5 5 3 2 3 3" xfId="12684"/>
    <cellStyle name="20% - Accent5 5 3 2 3 4" xfId="16943"/>
    <cellStyle name="20% - Accent5 5 3 2 3 5" xfId="21162"/>
    <cellStyle name="20% - Accent5 5 3 2 3 6" xfId="25357"/>
    <cellStyle name="20% - Accent5 5 3 2 3 7" xfId="29253"/>
    <cellStyle name="20% - Accent5 5 3 2 4" xfId="4781"/>
    <cellStyle name="20% - Accent5 5 3 2 4 2" xfId="9753"/>
    <cellStyle name="20% - Accent5 5 3 2 4 3" xfId="14031"/>
    <cellStyle name="20% - Accent5 5 3 2 4 4" xfId="18288"/>
    <cellStyle name="20% - Accent5 5 3 2 4 5" xfId="22505"/>
    <cellStyle name="20% - Accent5 5 3 2 4 6" xfId="26691"/>
    <cellStyle name="20% - Accent5 5 3 2 4 7" xfId="30570"/>
    <cellStyle name="20% - Accent5 5 3 2 5" xfId="5699"/>
    <cellStyle name="20% - Accent5 5 3 2 6" xfId="9991"/>
    <cellStyle name="20% - Accent5 5 3 2 7" xfId="14269"/>
    <cellStyle name="20% - Accent5 5 3 2 8" xfId="18526"/>
    <cellStyle name="20% - Accent5 5 3 2 9" xfId="22777"/>
    <cellStyle name="20% - Accent5 5 3 3" xfId="1465"/>
    <cellStyle name="20% - Accent5 5 3 3 2" xfId="3761"/>
    <cellStyle name="20% - Accent5 5 3 3 2 2" xfId="8735"/>
    <cellStyle name="20% - Accent5 5 3 3 2 3" xfId="13012"/>
    <cellStyle name="20% - Accent5 5 3 3 2 4" xfId="17271"/>
    <cellStyle name="20% - Accent5 5 3 3 2 5" xfId="21490"/>
    <cellStyle name="20% - Accent5 5 3 3 2 6" xfId="25685"/>
    <cellStyle name="20% - Accent5 5 3 3 2 7" xfId="29581"/>
    <cellStyle name="20% - Accent5 5 3 3 3" xfId="6442"/>
    <cellStyle name="20% - Accent5 5 3 3 4" xfId="10731"/>
    <cellStyle name="20% - Accent5 5 3 3 5" xfId="15007"/>
    <cellStyle name="20% - Accent5 5 3 3 6" xfId="19249"/>
    <cellStyle name="20% - Accent5 5 3 3 7" xfId="23496"/>
    <cellStyle name="20% - Accent5 5 3 3 8" xfId="27595"/>
    <cellStyle name="20% - Accent5 5 3 4" xfId="3103"/>
    <cellStyle name="20% - Accent5 5 3 4 2" xfId="8077"/>
    <cellStyle name="20% - Accent5 5 3 4 3" xfId="12354"/>
    <cellStyle name="20% - Accent5 5 3 4 4" xfId="16614"/>
    <cellStyle name="20% - Accent5 5 3 4 5" xfId="20832"/>
    <cellStyle name="20% - Accent5 5 3 4 6" xfId="25028"/>
    <cellStyle name="20% - Accent5 5 3 4 7" xfId="28924"/>
    <cellStyle name="20% - Accent5 5 3 5" xfId="4452"/>
    <cellStyle name="20% - Accent5 5 3 5 2" xfId="9424"/>
    <cellStyle name="20% - Accent5 5 3 5 3" xfId="13702"/>
    <cellStyle name="20% - Accent5 5 3 5 4" xfId="17959"/>
    <cellStyle name="20% - Accent5 5 3 5 5" xfId="22176"/>
    <cellStyle name="20% - Accent5 5 3 5 6" xfId="26362"/>
    <cellStyle name="20% - Accent5 5 3 5 7" xfId="30241"/>
    <cellStyle name="20% - Accent5 5 3 6" xfId="5320"/>
    <cellStyle name="20% - Accent5 5 3 7" xfId="7857"/>
    <cellStyle name="20% - Accent5 5 3 8" xfId="12137"/>
    <cellStyle name="20% - Accent5 5 3 9" xfId="16401"/>
    <cellStyle name="20% - Accent5 5 4" xfId="1910"/>
    <cellStyle name="20% - Accent5 5 4 2" xfId="6886"/>
    <cellStyle name="20% - Accent5 5 4 3" xfId="11172"/>
    <cellStyle name="20% - Accent5 5 4 4" xfId="15444"/>
    <cellStyle name="20% - Accent5 5 4 5" xfId="19682"/>
    <cellStyle name="20% - Accent5 5 4 6" xfId="23920"/>
    <cellStyle name="20% - Accent5 5 4 7" xfId="28001"/>
    <cellStyle name="20% - Accent5 5 5" xfId="1015"/>
    <cellStyle name="20% - Accent5 5 5 2" xfId="5993"/>
    <cellStyle name="20% - Accent5 5 5 3" xfId="10283"/>
    <cellStyle name="20% - Accent5 5 5 4" xfId="14561"/>
    <cellStyle name="20% - Accent5 5 5 5" xfId="18813"/>
    <cellStyle name="20% - Accent5 5 5 6" xfId="23062"/>
    <cellStyle name="20% - Accent5 5 5 7" xfId="27193"/>
    <cellStyle name="20% - Accent5 6" xfId="370"/>
    <cellStyle name="20% - Accent5 6 10" xfId="18885"/>
    <cellStyle name="20% - Accent5 6 11" xfId="24784"/>
    <cellStyle name="20% - Accent5 6 2" xfId="744"/>
    <cellStyle name="20% - Accent5 6 2 10" xfId="18549"/>
    <cellStyle name="20% - Accent5 6 2 11" xfId="22800"/>
    <cellStyle name="20% - Accent5 6 2 12" xfId="26952"/>
    <cellStyle name="20% - Accent5 6 2 2" xfId="1466"/>
    <cellStyle name="20% - Accent5 6 2 2 2" xfId="2319"/>
    <cellStyle name="20% - Accent5 6 2 2 2 2" xfId="7295"/>
    <cellStyle name="20% - Accent5 6 2 2 2 3" xfId="11580"/>
    <cellStyle name="20% - Accent5 6 2 2 2 4" xfId="15852"/>
    <cellStyle name="20% - Accent5 6 2 2 2 5" xfId="20087"/>
    <cellStyle name="20% - Accent5 6 2 2 2 6" xfId="24325"/>
    <cellStyle name="20% - Accent5 6 2 2 2 7" xfId="28403"/>
    <cellStyle name="20% - Accent5 6 2 2 3" xfId="4113"/>
    <cellStyle name="20% - Accent5 6 2 2 3 2" xfId="9087"/>
    <cellStyle name="20% - Accent5 6 2 2 3 3" xfId="13364"/>
    <cellStyle name="20% - Accent5 6 2 2 3 4" xfId="17623"/>
    <cellStyle name="20% - Accent5 6 2 2 3 5" xfId="21842"/>
    <cellStyle name="20% - Accent5 6 2 2 3 6" xfId="26037"/>
    <cellStyle name="20% - Accent5 6 2 2 3 7" xfId="29933"/>
    <cellStyle name="20% - Accent5 6 2 2 4" xfId="6443"/>
    <cellStyle name="20% - Accent5 6 2 2 5" xfId="10732"/>
    <cellStyle name="20% - Accent5 6 2 2 6" xfId="15008"/>
    <cellStyle name="20% - Accent5 6 2 2 7" xfId="19250"/>
    <cellStyle name="20% - Accent5 6 2 2 8" xfId="23497"/>
    <cellStyle name="20% - Accent5 6 2 2 9" xfId="27596"/>
    <cellStyle name="20% - Accent5 6 2 3" xfId="2003"/>
    <cellStyle name="20% - Accent5 6 2 3 2" xfId="6979"/>
    <cellStyle name="20% - Accent5 6 2 3 3" xfId="11264"/>
    <cellStyle name="20% - Accent5 6 2 3 4" xfId="15536"/>
    <cellStyle name="20% - Accent5 6 2 3 5" xfId="19771"/>
    <cellStyle name="20% - Accent5 6 2 3 6" xfId="24009"/>
    <cellStyle name="20% - Accent5 6 2 3 7" xfId="28087"/>
    <cellStyle name="20% - Accent5 6 2 4" xfId="1142"/>
    <cellStyle name="20% - Accent5 6 2 4 2" xfId="6119"/>
    <cellStyle name="20% - Accent5 6 2 4 3" xfId="10408"/>
    <cellStyle name="20% - Accent5 6 2 4 4" xfId="14686"/>
    <cellStyle name="20% - Accent5 6 2 4 5" xfId="18929"/>
    <cellStyle name="20% - Accent5 6 2 4 6" xfId="23175"/>
    <cellStyle name="20% - Accent5 6 2 4 7" xfId="27280"/>
    <cellStyle name="20% - Accent5 6 2 5" xfId="3456"/>
    <cellStyle name="20% - Accent5 6 2 5 2" xfId="8430"/>
    <cellStyle name="20% - Accent5 6 2 5 3" xfId="12707"/>
    <cellStyle name="20% - Accent5 6 2 5 4" xfId="16966"/>
    <cellStyle name="20% - Accent5 6 2 5 5" xfId="21185"/>
    <cellStyle name="20% - Accent5 6 2 5 6" xfId="25380"/>
    <cellStyle name="20% - Accent5 6 2 5 7" xfId="29276"/>
    <cellStyle name="20% - Accent5 6 2 6" xfId="4804"/>
    <cellStyle name="20% - Accent5 6 2 6 2" xfId="9776"/>
    <cellStyle name="20% - Accent5 6 2 6 3" xfId="14054"/>
    <cellStyle name="20% - Accent5 6 2 6 4" xfId="18311"/>
    <cellStyle name="20% - Accent5 6 2 6 5" xfId="22528"/>
    <cellStyle name="20% - Accent5 6 2 6 6" xfId="26714"/>
    <cellStyle name="20% - Accent5 6 2 6 7" xfId="30593"/>
    <cellStyle name="20% - Accent5 6 2 7" xfId="5722"/>
    <cellStyle name="20% - Accent5 6 2 8" xfId="10014"/>
    <cellStyle name="20% - Accent5 6 2 9" xfId="14292"/>
    <cellStyle name="20% - Accent5 6 3" xfId="1004"/>
    <cellStyle name="20% - Accent5 6 3 2" xfId="3784"/>
    <cellStyle name="20% - Accent5 6 3 2 2" xfId="8758"/>
    <cellStyle name="20% - Accent5 6 3 2 3" xfId="13035"/>
    <cellStyle name="20% - Accent5 6 3 2 4" xfId="17294"/>
    <cellStyle name="20% - Accent5 6 3 2 5" xfId="21513"/>
    <cellStyle name="20% - Accent5 6 3 2 6" xfId="25708"/>
    <cellStyle name="20% - Accent5 6 3 2 7" xfId="29604"/>
    <cellStyle name="20% - Accent5 6 4" xfId="3126"/>
    <cellStyle name="20% - Accent5 6 4 2" xfId="8100"/>
    <cellStyle name="20% - Accent5 6 4 3" xfId="12377"/>
    <cellStyle name="20% - Accent5 6 4 4" xfId="16637"/>
    <cellStyle name="20% - Accent5 6 4 5" xfId="20855"/>
    <cellStyle name="20% - Accent5 6 4 6" xfId="25051"/>
    <cellStyle name="20% - Accent5 6 4 7" xfId="28947"/>
    <cellStyle name="20% - Accent5 6 5" xfId="4475"/>
    <cellStyle name="20% - Accent5 6 5 2" xfId="9447"/>
    <cellStyle name="20% - Accent5 6 5 3" xfId="13725"/>
    <cellStyle name="20% - Accent5 6 5 4" xfId="17982"/>
    <cellStyle name="20% - Accent5 6 5 5" xfId="22199"/>
    <cellStyle name="20% - Accent5 6 5 6" xfId="26385"/>
    <cellStyle name="20% - Accent5 6 5 7" xfId="30264"/>
    <cellStyle name="20% - Accent5 6 6" xfId="5349"/>
    <cellStyle name="20% - Accent5 6 7" xfId="7791"/>
    <cellStyle name="20% - Accent5 6 8" xfId="12072"/>
    <cellStyle name="20% - Accent5 6 9" xfId="16340"/>
    <cellStyle name="20% - Accent5 7" xfId="553"/>
    <cellStyle name="20% - Accent5 7 2" xfId="1467"/>
    <cellStyle name="20% - Accent5 7 2 2" xfId="2320"/>
    <cellStyle name="20% - Accent5 7 2 2 2" xfId="7296"/>
    <cellStyle name="20% - Accent5 7 2 2 3" xfId="11581"/>
    <cellStyle name="20% - Accent5 7 2 2 4" xfId="15853"/>
    <cellStyle name="20% - Accent5 7 2 2 5" xfId="20088"/>
    <cellStyle name="20% - Accent5 7 2 2 6" xfId="24326"/>
    <cellStyle name="20% - Accent5 7 2 2 7" xfId="28404"/>
    <cellStyle name="20% - Accent5 7 2 3" xfId="6444"/>
    <cellStyle name="20% - Accent5 7 2 4" xfId="10733"/>
    <cellStyle name="20% - Accent5 7 2 5" xfId="15009"/>
    <cellStyle name="20% - Accent5 7 2 6" xfId="19251"/>
    <cellStyle name="20% - Accent5 7 2 7" xfId="23498"/>
    <cellStyle name="20% - Accent5 7 2 8" xfId="27597"/>
    <cellStyle name="20% - Accent5 7 3" xfId="2136"/>
    <cellStyle name="20% - Accent5 7 3 2" xfId="7112"/>
    <cellStyle name="20% - Accent5 7 3 3" xfId="11397"/>
    <cellStyle name="20% - Accent5 7 3 4" xfId="15669"/>
    <cellStyle name="20% - Accent5 7 3 5" xfId="19904"/>
    <cellStyle name="20% - Accent5 7 3 6" xfId="24142"/>
    <cellStyle name="20% - Accent5 7 3 7" xfId="28220"/>
    <cellStyle name="20% - Accent5 7 4" xfId="1277"/>
    <cellStyle name="20% - Accent5 7 4 2" xfId="6254"/>
    <cellStyle name="20% - Accent5 7 4 3" xfId="10543"/>
    <cellStyle name="20% - Accent5 7 4 4" xfId="14819"/>
    <cellStyle name="20% - Accent5 7 4 5" xfId="19062"/>
    <cellStyle name="20% - Accent5 7 4 6" xfId="23308"/>
    <cellStyle name="20% - Accent5 7 4 7" xfId="27413"/>
    <cellStyle name="20% - Accent5 8" xfId="1468"/>
    <cellStyle name="20% - Accent6" xfId="6" builtinId="50" customBuiltin="1"/>
    <cellStyle name="20% - Accent6 2" xfId="94"/>
    <cellStyle name="20% - Accent6 2 10" xfId="2982"/>
    <cellStyle name="20% - Accent6 2 10 2" xfId="7956"/>
    <cellStyle name="20% - Accent6 2 10 3" xfId="12233"/>
    <cellStyle name="20% - Accent6 2 10 4" xfId="16493"/>
    <cellStyle name="20% - Accent6 2 10 5" xfId="20712"/>
    <cellStyle name="20% - Accent6 2 10 6" xfId="24910"/>
    <cellStyle name="20% - Accent6 2 10 7" xfId="28807"/>
    <cellStyle name="20% - Accent6 2 11" xfId="4338"/>
    <cellStyle name="20% - Accent6 2 11 2" xfId="9310"/>
    <cellStyle name="20% - Accent6 2 11 3" xfId="13588"/>
    <cellStyle name="20% - Accent6 2 11 4" xfId="17845"/>
    <cellStyle name="20% - Accent6 2 11 5" xfId="22062"/>
    <cellStyle name="20% - Accent6 2 11 6" xfId="26248"/>
    <cellStyle name="20% - Accent6 2 11 7" xfId="30127"/>
    <cellStyle name="20% - Accent6 2 12" xfId="5075"/>
    <cellStyle name="20% - Accent6 2 13" xfId="9292"/>
    <cellStyle name="20% - Accent6 2 14" xfId="13570"/>
    <cellStyle name="20% - Accent6 2 15" xfId="17827"/>
    <cellStyle name="20% - Accent6 2 16" xfId="20657"/>
    <cellStyle name="20% - Accent6 2 17" xfId="26234"/>
    <cellStyle name="20% - Accent6 2 2" xfId="176"/>
    <cellStyle name="20% - Accent6 2 2 10" xfId="4370"/>
    <cellStyle name="20% - Accent6 2 2 10 2" xfId="9342"/>
    <cellStyle name="20% - Accent6 2 2 10 3" xfId="13620"/>
    <cellStyle name="20% - Accent6 2 2 10 4" xfId="17877"/>
    <cellStyle name="20% - Accent6 2 2 10 5" xfId="22094"/>
    <cellStyle name="20% - Accent6 2 2 10 6" xfId="26280"/>
    <cellStyle name="20% - Accent6 2 2 10 7" xfId="30159"/>
    <cellStyle name="20% - Accent6 2 2 11" xfId="5156"/>
    <cellStyle name="20% - Accent6 2 2 12" xfId="5021"/>
    <cellStyle name="20% - Accent6 2 2 13" xfId="6077"/>
    <cellStyle name="20% - Accent6 2 2 14" xfId="10366"/>
    <cellStyle name="20% - Accent6 2 2 15" xfId="22022"/>
    <cellStyle name="20% - Accent6 2 2 16" xfId="20598"/>
    <cellStyle name="20% - Accent6 2 2 2" xfId="320"/>
    <cellStyle name="20% - Accent6 2 2 2 10" xfId="12015"/>
    <cellStyle name="20% - Accent6 2 2 2 11" xfId="16287"/>
    <cellStyle name="20% - Accent6 2 2 2 12" xfId="20491"/>
    <cellStyle name="20% - Accent6 2 2 2 13" xfId="24739"/>
    <cellStyle name="20% - Accent6 2 2 2 2" xfId="484"/>
    <cellStyle name="20% - Accent6 2 2 2 2 10" xfId="16314"/>
    <cellStyle name="20% - Accent6 2 2 2 2 11" xfId="22033"/>
    <cellStyle name="20% - Accent6 2 2 2 2 12" xfId="24761"/>
    <cellStyle name="20% - Accent6 2 2 2 2 2" xfId="858"/>
    <cellStyle name="20% - Accent6 2 2 2 2 2 10" xfId="22914"/>
    <cellStyle name="20% - Accent6 2 2 2 2 2 11" xfId="27066"/>
    <cellStyle name="20% - Accent6 2 2 2 2 2 2" xfId="2321"/>
    <cellStyle name="20% - Accent6 2 2 2 2 2 2 2" xfId="4227"/>
    <cellStyle name="20% - Accent6 2 2 2 2 2 2 2 2" xfId="9201"/>
    <cellStyle name="20% - Accent6 2 2 2 2 2 2 2 3" xfId="13478"/>
    <cellStyle name="20% - Accent6 2 2 2 2 2 2 2 4" xfId="17737"/>
    <cellStyle name="20% - Accent6 2 2 2 2 2 2 2 5" xfId="21956"/>
    <cellStyle name="20% - Accent6 2 2 2 2 2 2 2 6" xfId="26151"/>
    <cellStyle name="20% - Accent6 2 2 2 2 2 2 2 7" xfId="30047"/>
    <cellStyle name="20% - Accent6 2 2 2 2 2 2 3" xfId="7297"/>
    <cellStyle name="20% - Accent6 2 2 2 2 2 2 4" xfId="11582"/>
    <cellStyle name="20% - Accent6 2 2 2 2 2 2 5" xfId="15854"/>
    <cellStyle name="20% - Accent6 2 2 2 2 2 2 6" xfId="20089"/>
    <cellStyle name="20% - Accent6 2 2 2 2 2 2 7" xfId="24327"/>
    <cellStyle name="20% - Accent6 2 2 2 2 2 2 8" xfId="28405"/>
    <cellStyle name="20% - Accent6 2 2 2 2 2 3" xfId="1469"/>
    <cellStyle name="20% - Accent6 2 2 2 2 2 3 2" xfId="6446"/>
    <cellStyle name="20% - Accent6 2 2 2 2 2 3 3" xfId="10735"/>
    <cellStyle name="20% - Accent6 2 2 2 2 2 3 4" xfId="15011"/>
    <cellStyle name="20% - Accent6 2 2 2 2 2 3 5" xfId="19253"/>
    <cellStyle name="20% - Accent6 2 2 2 2 2 3 6" xfId="23500"/>
    <cellStyle name="20% - Accent6 2 2 2 2 2 3 7" xfId="27598"/>
    <cellStyle name="20% - Accent6 2 2 2 2 2 4" xfId="3570"/>
    <cellStyle name="20% - Accent6 2 2 2 2 2 4 2" xfId="8544"/>
    <cellStyle name="20% - Accent6 2 2 2 2 2 4 3" xfId="12821"/>
    <cellStyle name="20% - Accent6 2 2 2 2 2 4 4" xfId="17080"/>
    <cellStyle name="20% - Accent6 2 2 2 2 2 4 5" xfId="21299"/>
    <cellStyle name="20% - Accent6 2 2 2 2 2 4 6" xfId="25494"/>
    <cellStyle name="20% - Accent6 2 2 2 2 2 4 7" xfId="29390"/>
    <cellStyle name="20% - Accent6 2 2 2 2 2 5" xfId="4918"/>
    <cellStyle name="20% - Accent6 2 2 2 2 2 5 2" xfId="9890"/>
    <cellStyle name="20% - Accent6 2 2 2 2 2 5 3" xfId="14168"/>
    <cellStyle name="20% - Accent6 2 2 2 2 2 5 4" xfId="18425"/>
    <cellStyle name="20% - Accent6 2 2 2 2 2 5 5" xfId="22642"/>
    <cellStyle name="20% - Accent6 2 2 2 2 2 5 6" xfId="26828"/>
    <cellStyle name="20% - Accent6 2 2 2 2 2 5 7" xfId="30707"/>
    <cellStyle name="20% - Accent6 2 2 2 2 2 6" xfId="5836"/>
    <cellStyle name="20% - Accent6 2 2 2 2 2 7" xfId="10128"/>
    <cellStyle name="20% - Accent6 2 2 2 2 2 8" xfId="14406"/>
    <cellStyle name="20% - Accent6 2 2 2 2 2 9" xfId="18663"/>
    <cellStyle name="20% - Accent6 2 2 2 2 3" xfId="2117"/>
    <cellStyle name="20% - Accent6 2 2 2 2 3 2" xfId="3898"/>
    <cellStyle name="20% - Accent6 2 2 2 2 3 2 2" xfId="8872"/>
    <cellStyle name="20% - Accent6 2 2 2 2 3 2 3" xfId="13149"/>
    <cellStyle name="20% - Accent6 2 2 2 2 3 2 4" xfId="17408"/>
    <cellStyle name="20% - Accent6 2 2 2 2 3 2 5" xfId="21627"/>
    <cellStyle name="20% - Accent6 2 2 2 2 3 2 6" xfId="25822"/>
    <cellStyle name="20% - Accent6 2 2 2 2 3 2 7" xfId="29718"/>
    <cellStyle name="20% - Accent6 2 2 2 2 3 3" xfId="7093"/>
    <cellStyle name="20% - Accent6 2 2 2 2 3 4" xfId="11378"/>
    <cellStyle name="20% - Accent6 2 2 2 2 3 5" xfId="15650"/>
    <cellStyle name="20% - Accent6 2 2 2 2 3 6" xfId="19885"/>
    <cellStyle name="20% - Accent6 2 2 2 2 3 7" xfId="24123"/>
    <cellStyle name="20% - Accent6 2 2 2 2 3 8" xfId="28201"/>
    <cellStyle name="20% - Accent6 2 2 2 2 4" xfId="1256"/>
    <cellStyle name="20% - Accent6 2 2 2 2 4 2" xfId="6233"/>
    <cellStyle name="20% - Accent6 2 2 2 2 4 3" xfId="10522"/>
    <cellStyle name="20% - Accent6 2 2 2 2 4 4" xfId="14800"/>
    <cellStyle name="20% - Accent6 2 2 2 2 4 5" xfId="19043"/>
    <cellStyle name="20% - Accent6 2 2 2 2 4 6" xfId="23289"/>
    <cellStyle name="20% - Accent6 2 2 2 2 4 7" xfId="27394"/>
    <cellStyle name="20% - Accent6 2 2 2 2 5" xfId="3240"/>
    <cellStyle name="20% - Accent6 2 2 2 2 5 2" xfId="8214"/>
    <cellStyle name="20% - Accent6 2 2 2 2 5 3" xfId="12491"/>
    <cellStyle name="20% - Accent6 2 2 2 2 5 4" xfId="16751"/>
    <cellStyle name="20% - Accent6 2 2 2 2 5 5" xfId="20969"/>
    <cellStyle name="20% - Accent6 2 2 2 2 5 6" xfId="25165"/>
    <cellStyle name="20% - Accent6 2 2 2 2 5 7" xfId="29061"/>
    <cellStyle name="20% - Accent6 2 2 2 2 6" xfId="4589"/>
    <cellStyle name="20% - Accent6 2 2 2 2 6 2" xfId="9561"/>
    <cellStyle name="20% - Accent6 2 2 2 2 6 3" xfId="13839"/>
    <cellStyle name="20% - Accent6 2 2 2 2 6 4" xfId="18096"/>
    <cellStyle name="20% - Accent6 2 2 2 2 6 5" xfId="22313"/>
    <cellStyle name="20% - Accent6 2 2 2 2 6 6" xfId="26499"/>
    <cellStyle name="20% - Accent6 2 2 2 2 6 7" xfId="30378"/>
    <cellStyle name="20% - Accent6 2 2 2 2 7" xfId="5463"/>
    <cellStyle name="20% - Accent6 2 2 2 2 8" xfId="7763"/>
    <cellStyle name="20% - Accent6 2 2 2 2 9" xfId="12045"/>
    <cellStyle name="20% - Accent6 2 2 2 3" xfId="703"/>
    <cellStyle name="20% - Accent6 2 2 2 3 10" xfId="22759"/>
    <cellStyle name="20% - Accent6 2 2 2 3 11" xfId="26911"/>
    <cellStyle name="20% - Accent6 2 2 2 3 2" xfId="2322"/>
    <cellStyle name="20% - Accent6 2 2 2 3 2 2" xfId="4072"/>
    <cellStyle name="20% - Accent6 2 2 2 3 2 2 2" xfId="9046"/>
    <cellStyle name="20% - Accent6 2 2 2 3 2 2 3" xfId="13323"/>
    <cellStyle name="20% - Accent6 2 2 2 3 2 2 4" xfId="17582"/>
    <cellStyle name="20% - Accent6 2 2 2 3 2 2 5" xfId="21801"/>
    <cellStyle name="20% - Accent6 2 2 2 3 2 2 6" xfId="25996"/>
    <cellStyle name="20% - Accent6 2 2 2 3 2 2 7" xfId="29892"/>
    <cellStyle name="20% - Accent6 2 2 2 3 2 3" xfId="7298"/>
    <cellStyle name="20% - Accent6 2 2 2 3 2 4" xfId="11583"/>
    <cellStyle name="20% - Accent6 2 2 2 3 2 5" xfId="15855"/>
    <cellStyle name="20% - Accent6 2 2 2 3 2 6" xfId="20090"/>
    <cellStyle name="20% - Accent6 2 2 2 3 2 7" xfId="24328"/>
    <cellStyle name="20% - Accent6 2 2 2 3 2 8" xfId="28406"/>
    <cellStyle name="20% - Accent6 2 2 2 3 3" xfId="1470"/>
    <cellStyle name="20% - Accent6 2 2 2 3 3 2" xfId="6447"/>
    <cellStyle name="20% - Accent6 2 2 2 3 3 3" xfId="10736"/>
    <cellStyle name="20% - Accent6 2 2 2 3 3 4" xfId="15012"/>
    <cellStyle name="20% - Accent6 2 2 2 3 3 5" xfId="19254"/>
    <cellStyle name="20% - Accent6 2 2 2 3 3 6" xfId="23501"/>
    <cellStyle name="20% - Accent6 2 2 2 3 3 7" xfId="27599"/>
    <cellStyle name="20% - Accent6 2 2 2 3 4" xfId="3415"/>
    <cellStyle name="20% - Accent6 2 2 2 3 4 2" xfId="8389"/>
    <cellStyle name="20% - Accent6 2 2 2 3 4 3" xfId="12666"/>
    <cellStyle name="20% - Accent6 2 2 2 3 4 4" xfId="16925"/>
    <cellStyle name="20% - Accent6 2 2 2 3 4 5" xfId="21144"/>
    <cellStyle name="20% - Accent6 2 2 2 3 4 6" xfId="25339"/>
    <cellStyle name="20% - Accent6 2 2 2 3 4 7" xfId="29235"/>
    <cellStyle name="20% - Accent6 2 2 2 3 5" xfId="4763"/>
    <cellStyle name="20% - Accent6 2 2 2 3 5 2" xfId="9735"/>
    <cellStyle name="20% - Accent6 2 2 2 3 5 3" xfId="14013"/>
    <cellStyle name="20% - Accent6 2 2 2 3 5 4" xfId="18270"/>
    <cellStyle name="20% - Accent6 2 2 2 3 5 5" xfId="22487"/>
    <cellStyle name="20% - Accent6 2 2 2 3 5 6" xfId="26673"/>
    <cellStyle name="20% - Accent6 2 2 2 3 5 7" xfId="30552"/>
    <cellStyle name="20% - Accent6 2 2 2 3 6" xfId="5681"/>
    <cellStyle name="20% - Accent6 2 2 2 3 7" xfId="9973"/>
    <cellStyle name="20% - Accent6 2 2 2 3 8" xfId="14251"/>
    <cellStyle name="20% - Accent6 2 2 2 3 9" xfId="18508"/>
    <cellStyle name="20% - Accent6 2 2 2 4" xfId="1965"/>
    <cellStyle name="20% - Accent6 2 2 2 4 2" xfId="3743"/>
    <cellStyle name="20% - Accent6 2 2 2 4 2 2" xfId="8717"/>
    <cellStyle name="20% - Accent6 2 2 2 4 2 3" xfId="12994"/>
    <cellStyle name="20% - Accent6 2 2 2 4 2 4" xfId="17253"/>
    <cellStyle name="20% - Accent6 2 2 2 4 2 5" xfId="21472"/>
    <cellStyle name="20% - Accent6 2 2 2 4 2 6" xfId="25667"/>
    <cellStyle name="20% - Accent6 2 2 2 4 2 7" xfId="29563"/>
    <cellStyle name="20% - Accent6 2 2 2 4 3" xfId="6941"/>
    <cellStyle name="20% - Accent6 2 2 2 4 4" xfId="11226"/>
    <cellStyle name="20% - Accent6 2 2 2 4 5" xfId="15499"/>
    <cellStyle name="20% - Accent6 2 2 2 4 6" xfId="19735"/>
    <cellStyle name="20% - Accent6 2 2 2 4 7" xfId="23973"/>
    <cellStyle name="20% - Accent6 2 2 2 4 8" xfId="28051"/>
    <cellStyle name="20% - Accent6 2 2 2 5" xfId="1081"/>
    <cellStyle name="20% - Accent6 2 2 2 5 2" xfId="6059"/>
    <cellStyle name="20% - Accent6 2 2 2 5 3" xfId="10348"/>
    <cellStyle name="20% - Accent6 2 2 2 5 4" xfId="14626"/>
    <cellStyle name="20% - Accent6 2 2 2 5 5" xfId="18875"/>
    <cellStyle name="20% - Accent6 2 2 2 5 6" xfId="23123"/>
    <cellStyle name="20% - Accent6 2 2 2 5 7" xfId="27243"/>
    <cellStyle name="20% - Accent6 2 2 2 6" xfId="3085"/>
    <cellStyle name="20% - Accent6 2 2 2 6 2" xfId="8059"/>
    <cellStyle name="20% - Accent6 2 2 2 6 3" xfId="12336"/>
    <cellStyle name="20% - Accent6 2 2 2 6 4" xfId="16596"/>
    <cellStyle name="20% - Accent6 2 2 2 6 5" xfId="20814"/>
    <cellStyle name="20% - Accent6 2 2 2 6 6" xfId="25010"/>
    <cellStyle name="20% - Accent6 2 2 2 6 7" xfId="28906"/>
    <cellStyle name="20% - Accent6 2 2 2 7" xfId="4434"/>
    <cellStyle name="20% - Accent6 2 2 2 7 2" xfId="9406"/>
    <cellStyle name="20% - Accent6 2 2 2 7 3" xfId="13684"/>
    <cellStyle name="20% - Accent6 2 2 2 7 4" xfId="17941"/>
    <cellStyle name="20% - Accent6 2 2 2 7 5" xfId="22158"/>
    <cellStyle name="20% - Accent6 2 2 2 7 6" xfId="26344"/>
    <cellStyle name="20% - Accent6 2 2 2 7 7" xfId="30223"/>
    <cellStyle name="20% - Accent6 2 2 2 8" xfId="5299"/>
    <cellStyle name="20% - Accent6 2 2 2 9" xfId="7732"/>
    <cellStyle name="20% - Accent6 2 2 3" xfId="423"/>
    <cellStyle name="20% - Accent6 2 2 3 10" xfId="16291"/>
    <cellStyle name="20% - Accent6 2 2 3 11" xfId="20640"/>
    <cellStyle name="20% - Accent6 2 2 3 12" xfId="24742"/>
    <cellStyle name="20% - Accent6 2 2 3 2" xfId="797"/>
    <cellStyle name="20% - Accent6 2 2 3 2 10" xfId="22853"/>
    <cellStyle name="20% - Accent6 2 2 3 2 11" xfId="27005"/>
    <cellStyle name="20% - Accent6 2 2 3 2 2" xfId="2323"/>
    <cellStyle name="20% - Accent6 2 2 3 2 2 2" xfId="4166"/>
    <cellStyle name="20% - Accent6 2 2 3 2 2 2 2" xfId="9140"/>
    <cellStyle name="20% - Accent6 2 2 3 2 2 2 3" xfId="13417"/>
    <cellStyle name="20% - Accent6 2 2 3 2 2 2 4" xfId="17676"/>
    <cellStyle name="20% - Accent6 2 2 3 2 2 2 5" xfId="21895"/>
    <cellStyle name="20% - Accent6 2 2 3 2 2 2 6" xfId="26090"/>
    <cellStyle name="20% - Accent6 2 2 3 2 2 2 7" xfId="29986"/>
    <cellStyle name="20% - Accent6 2 2 3 2 2 3" xfId="7299"/>
    <cellStyle name="20% - Accent6 2 2 3 2 2 4" xfId="11584"/>
    <cellStyle name="20% - Accent6 2 2 3 2 2 5" xfId="15856"/>
    <cellStyle name="20% - Accent6 2 2 3 2 2 6" xfId="20091"/>
    <cellStyle name="20% - Accent6 2 2 3 2 2 7" xfId="24329"/>
    <cellStyle name="20% - Accent6 2 2 3 2 2 8" xfId="28407"/>
    <cellStyle name="20% - Accent6 2 2 3 2 3" xfId="1471"/>
    <cellStyle name="20% - Accent6 2 2 3 2 3 2" xfId="6448"/>
    <cellStyle name="20% - Accent6 2 2 3 2 3 3" xfId="10737"/>
    <cellStyle name="20% - Accent6 2 2 3 2 3 4" xfId="15013"/>
    <cellStyle name="20% - Accent6 2 2 3 2 3 5" xfId="19255"/>
    <cellStyle name="20% - Accent6 2 2 3 2 3 6" xfId="23502"/>
    <cellStyle name="20% - Accent6 2 2 3 2 3 7" xfId="27600"/>
    <cellStyle name="20% - Accent6 2 2 3 2 4" xfId="3509"/>
    <cellStyle name="20% - Accent6 2 2 3 2 4 2" xfId="8483"/>
    <cellStyle name="20% - Accent6 2 2 3 2 4 3" xfId="12760"/>
    <cellStyle name="20% - Accent6 2 2 3 2 4 4" xfId="17019"/>
    <cellStyle name="20% - Accent6 2 2 3 2 4 5" xfId="21238"/>
    <cellStyle name="20% - Accent6 2 2 3 2 4 6" xfId="25433"/>
    <cellStyle name="20% - Accent6 2 2 3 2 4 7" xfId="29329"/>
    <cellStyle name="20% - Accent6 2 2 3 2 5" xfId="4857"/>
    <cellStyle name="20% - Accent6 2 2 3 2 5 2" xfId="9829"/>
    <cellStyle name="20% - Accent6 2 2 3 2 5 3" xfId="14107"/>
    <cellStyle name="20% - Accent6 2 2 3 2 5 4" xfId="18364"/>
    <cellStyle name="20% - Accent6 2 2 3 2 5 5" xfId="22581"/>
    <cellStyle name="20% - Accent6 2 2 3 2 5 6" xfId="26767"/>
    <cellStyle name="20% - Accent6 2 2 3 2 5 7" xfId="30646"/>
    <cellStyle name="20% - Accent6 2 2 3 2 6" xfId="5775"/>
    <cellStyle name="20% - Accent6 2 2 3 2 7" xfId="10067"/>
    <cellStyle name="20% - Accent6 2 2 3 2 8" xfId="14345"/>
    <cellStyle name="20% - Accent6 2 2 3 2 9" xfId="18602"/>
    <cellStyle name="20% - Accent6 2 2 3 3" xfId="2056"/>
    <cellStyle name="20% - Accent6 2 2 3 3 2" xfId="3837"/>
    <cellStyle name="20% - Accent6 2 2 3 3 2 2" xfId="8811"/>
    <cellStyle name="20% - Accent6 2 2 3 3 2 3" xfId="13088"/>
    <cellStyle name="20% - Accent6 2 2 3 3 2 4" xfId="17347"/>
    <cellStyle name="20% - Accent6 2 2 3 3 2 5" xfId="21566"/>
    <cellStyle name="20% - Accent6 2 2 3 3 2 6" xfId="25761"/>
    <cellStyle name="20% - Accent6 2 2 3 3 2 7" xfId="29657"/>
    <cellStyle name="20% - Accent6 2 2 3 3 3" xfId="7032"/>
    <cellStyle name="20% - Accent6 2 2 3 3 4" xfId="11317"/>
    <cellStyle name="20% - Accent6 2 2 3 3 5" xfId="15589"/>
    <cellStyle name="20% - Accent6 2 2 3 3 6" xfId="19824"/>
    <cellStyle name="20% - Accent6 2 2 3 3 7" xfId="24062"/>
    <cellStyle name="20% - Accent6 2 2 3 3 8" xfId="28140"/>
    <cellStyle name="20% - Accent6 2 2 3 4" xfId="1195"/>
    <cellStyle name="20% - Accent6 2 2 3 4 2" xfId="6172"/>
    <cellStyle name="20% - Accent6 2 2 3 4 3" xfId="10461"/>
    <cellStyle name="20% - Accent6 2 2 3 4 4" xfId="14739"/>
    <cellStyle name="20% - Accent6 2 2 3 4 5" xfId="18982"/>
    <cellStyle name="20% - Accent6 2 2 3 4 6" xfId="23228"/>
    <cellStyle name="20% - Accent6 2 2 3 4 7" xfId="27333"/>
    <cellStyle name="20% - Accent6 2 2 3 5" xfId="3179"/>
    <cellStyle name="20% - Accent6 2 2 3 5 2" xfId="8153"/>
    <cellStyle name="20% - Accent6 2 2 3 5 3" xfId="12430"/>
    <cellStyle name="20% - Accent6 2 2 3 5 4" xfId="16690"/>
    <cellStyle name="20% - Accent6 2 2 3 5 5" xfId="20908"/>
    <cellStyle name="20% - Accent6 2 2 3 5 6" xfId="25104"/>
    <cellStyle name="20% - Accent6 2 2 3 5 7" xfId="29000"/>
    <cellStyle name="20% - Accent6 2 2 3 6" xfId="4528"/>
    <cellStyle name="20% - Accent6 2 2 3 6 2" xfId="9500"/>
    <cellStyle name="20% - Accent6 2 2 3 6 3" xfId="13778"/>
    <cellStyle name="20% - Accent6 2 2 3 6 4" xfId="18035"/>
    <cellStyle name="20% - Accent6 2 2 3 6 5" xfId="22252"/>
    <cellStyle name="20% - Accent6 2 2 3 6 6" xfId="26438"/>
    <cellStyle name="20% - Accent6 2 2 3 6 7" xfId="30317"/>
    <cellStyle name="20% - Accent6 2 2 3 7" xfId="5402"/>
    <cellStyle name="20% - Accent6 2 2 3 8" xfId="7736"/>
    <cellStyle name="20% - Accent6 2 2 3 9" xfId="12019"/>
    <cellStyle name="20% - Accent6 2 2 4" xfId="537"/>
    <cellStyle name="20% - Accent6 2 2 4 10" xfId="7858"/>
    <cellStyle name="20% - Accent6 2 2 4 11" xfId="20592"/>
    <cellStyle name="20% - Accent6 2 2 4 12" xfId="20579"/>
    <cellStyle name="20% - Accent6 2 2 4 2" xfId="911"/>
    <cellStyle name="20% - Accent6 2 2 4 2 10" xfId="22967"/>
    <cellStyle name="20% - Accent6 2 2 4 2 11" xfId="27119"/>
    <cellStyle name="20% - Accent6 2 2 4 2 2" xfId="2324"/>
    <cellStyle name="20% - Accent6 2 2 4 2 2 2" xfId="4280"/>
    <cellStyle name="20% - Accent6 2 2 4 2 2 2 2" xfId="9254"/>
    <cellStyle name="20% - Accent6 2 2 4 2 2 2 3" xfId="13531"/>
    <cellStyle name="20% - Accent6 2 2 4 2 2 2 4" xfId="17790"/>
    <cellStyle name="20% - Accent6 2 2 4 2 2 2 5" xfId="22009"/>
    <cellStyle name="20% - Accent6 2 2 4 2 2 2 6" xfId="26204"/>
    <cellStyle name="20% - Accent6 2 2 4 2 2 2 7" xfId="30100"/>
    <cellStyle name="20% - Accent6 2 2 4 2 2 3" xfId="7300"/>
    <cellStyle name="20% - Accent6 2 2 4 2 2 4" xfId="11585"/>
    <cellStyle name="20% - Accent6 2 2 4 2 2 5" xfId="15857"/>
    <cellStyle name="20% - Accent6 2 2 4 2 2 6" xfId="20092"/>
    <cellStyle name="20% - Accent6 2 2 4 2 2 7" xfId="24330"/>
    <cellStyle name="20% - Accent6 2 2 4 2 2 8" xfId="28408"/>
    <cellStyle name="20% - Accent6 2 2 4 2 3" xfId="1472"/>
    <cellStyle name="20% - Accent6 2 2 4 2 3 2" xfId="6449"/>
    <cellStyle name="20% - Accent6 2 2 4 2 3 3" xfId="10738"/>
    <cellStyle name="20% - Accent6 2 2 4 2 3 4" xfId="15014"/>
    <cellStyle name="20% - Accent6 2 2 4 2 3 5" xfId="19256"/>
    <cellStyle name="20% - Accent6 2 2 4 2 3 6" xfId="23503"/>
    <cellStyle name="20% - Accent6 2 2 4 2 3 7" xfId="27601"/>
    <cellStyle name="20% - Accent6 2 2 4 2 4" xfId="3623"/>
    <cellStyle name="20% - Accent6 2 2 4 2 4 2" xfId="8597"/>
    <cellStyle name="20% - Accent6 2 2 4 2 4 3" xfId="12874"/>
    <cellStyle name="20% - Accent6 2 2 4 2 4 4" xfId="17133"/>
    <cellStyle name="20% - Accent6 2 2 4 2 4 5" xfId="21352"/>
    <cellStyle name="20% - Accent6 2 2 4 2 4 6" xfId="25547"/>
    <cellStyle name="20% - Accent6 2 2 4 2 4 7" xfId="29443"/>
    <cellStyle name="20% - Accent6 2 2 4 2 5" xfId="4971"/>
    <cellStyle name="20% - Accent6 2 2 4 2 5 2" xfId="9943"/>
    <cellStyle name="20% - Accent6 2 2 4 2 5 3" xfId="14221"/>
    <cellStyle name="20% - Accent6 2 2 4 2 5 4" xfId="18478"/>
    <cellStyle name="20% - Accent6 2 2 4 2 5 5" xfId="22695"/>
    <cellStyle name="20% - Accent6 2 2 4 2 5 6" xfId="26881"/>
    <cellStyle name="20% - Accent6 2 2 4 2 5 7" xfId="30760"/>
    <cellStyle name="20% - Accent6 2 2 4 2 6" xfId="5889"/>
    <cellStyle name="20% - Accent6 2 2 4 2 7" xfId="10181"/>
    <cellStyle name="20% - Accent6 2 2 4 2 8" xfId="14459"/>
    <cellStyle name="20% - Accent6 2 2 4 2 9" xfId="18716"/>
    <cellStyle name="20% - Accent6 2 2 4 3" xfId="2184"/>
    <cellStyle name="20% - Accent6 2 2 4 3 2" xfId="3951"/>
    <cellStyle name="20% - Accent6 2 2 4 3 2 2" xfId="8925"/>
    <cellStyle name="20% - Accent6 2 2 4 3 2 3" xfId="13202"/>
    <cellStyle name="20% - Accent6 2 2 4 3 2 4" xfId="17461"/>
    <cellStyle name="20% - Accent6 2 2 4 3 2 5" xfId="21680"/>
    <cellStyle name="20% - Accent6 2 2 4 3 2 6" xfId="25875"/>
    <cellStyle name="20% - Accent6 2 2 4 3 2 7" xfId="29771"/>
    <cellStyle name="20% - Accent6 2 2 4 3 3" xfId="7160"/>
    <cellStyle name="20% - Accent6 2 2 4 3 4" xfId="11445"/>
    <cellStyle name="20% - Accent6 2 2 4 3 5" xfId="15717"/>
    <cellStyle name="20% - Accent6 2 2 4 3 6" xfId="19952"/>
    <cellStyle name="20% - Accent6 2 2 4 3 7" xfId="24190"/>
    <cellStyle name="20% - Accent6 2 2 4 3 8" xfId="28268"/>
    <cellStyle name="20% - Accent6 2 2 4 4" xfId="1327"/>
    <cellStyle name="20% - Accent6 2 2 4 4 2" xfId="6304"/>
    <cellStyle name="20% - Accent6 2 2 4 4 3" xfId="10593"/>
    <cellStyle name="20% - Accent6 2 2 4 4 4" xfId="14869"/>
    <cellStyle name="20% - Accent6 2 2 4 4 5" xfId="19111"/>
    <cellStyle name="20% - Accent6 2 2 4 4 6" xfId="23358"/>
    <cellStyle name="20% - Accent6 2 2 4 4 7" xfId="27461"/>
    <cellStyle name="20% - Accent6 2 2 4 5" xfId="3293"/>
    <cellStyle name="20% - Accent6 2 2 4 5 2" xfId="8267"/>
    <cellStyle name="20% - Accent6 2 2 4 5 3" xfId="12544"/>
    <cellStyle name="20% - Accent6 2 2 4 5 4" xfId="16804"/>
    <cellStyle name="20% - Accent6 2 2 4 5 5" xfId="21022"/>
    <cellStyle name="20% - Accent6 2 2 4 5 6" xfId="25218"/>
    <cellStyle name="20% - Accent6 2 2 4 5 7" xfId="29114"/>
    <cellStyle name="20% - Accent6 2 2 4 6" xfId="4642"/>
    <cellStyle name="20% - Accent6 2 2 4 6 2" xfId="9614"/>
    <cellStyle name="20% - Accent6 2 2 4 6 3" xfId="13892"/>
    <cellStyle name="20% - Accent6 2 2 4 6 4" xfId="18149"/>
    <cellStyle name="20% - Accent6 2 2 4 6 5" xfId="22366"/>
    <cellStyle name="20% - Accent6 2 2 4 6 6" xfId="26552"/>
    <cellStyle name="20% - Accent6 2 2 4 6 7" xfId="30431"/>
    <cellStyle name="20% - Accent6 2 2 4 7" xfId="5516"/>
    <cellStyle name="20% - Accent6 2 2 4 8" xfId="5073"/>
    <cellStyle name="20% - Accent6 2 2 4 9" xfId="5266"/>
    <cellStyle name="20% - Accent6 2 2 5" xfId="638"/>
    <cellStyle name="20% - Accent6 2 2 5 10" xfId="16443"/>
    <cellStyle name="20% - Accent6 2 2 5 11" xfId="5905"/>
    <cellStyle name="20% - Accent6 2 2 5 12" xfId="24862"/>
    <cellStyle name="20% - Accent6 2 2 5 2" xfId="1474"/>
    <cellStyle name="20% - Accent6 2 2 5 2 2" xfId="2326"/>
    <cellStyle name="20% - Accent6 2 2 5 2 2 2" xfId="7302"/>
    <cellStyle name="20% - Accent6 2 2 5 2 2 3" xfId="11587"/>
    <cellStyle name="20% - Accent6 2 2 5 2 2 4" xfId="15859"/>
    <cellStyle name="20% - Accent6 2 2 5 2 2 5" xfId="20094"/>
    <cellStyle name="20% - Accent6 2 2 5 2 2 6" xfId="24332"/>
    <cellStyle name="20% - Accent6 2 2 5 2 2 7" xfId="28410"/>
    <cellStyle name="20% - Accent6 2 2 5 2 3" xfId="4007"/>
    <cellStyle name="20% - Accent6 2 2 5 2 3 2" xfId="8981"/>
    <cellStyle name="20% - Accent6 2 2 5 2 3 3" xfId="13258"/>
    <cellStyle name="20% - Accent6 2 2 5 2 3 4" xfId="17517"/>
    <cellStyle name="20% - Accent6 2 2 5 2 3 5" xfId="21736"/>
    <cellStyle name="20% - Accent6 2 2 5 2 3 6" xfId="25931"/>
    <cellStyle name="20% - Accent6 2 2 5 2 3 7" xfId="29827"/>
    <cellStyle name="20% - Accent6 2 2 5 2 4" xfId="6451"/>
    <cellStyle name="20% - Accent6 2 2 5 2 5" xfId="10740"/>
    <cellStyle name="20% - Accent6 2 2 5 2 6" xfId="15016"/>
    <cellStyle name="20% - Accent6 2 2 5 2 7" xfId="19258"/>
    <cellStyle name="20% - Accent6 2 2 5 2 8" xfId="23505"/>
    <cellStyle name="20% - Accent6 2 2 5 2 9" xfId="27603"/>
    <cellStyle name="20% - Accent6 2 2 5 3" xfId="2325"/>
    <cellStyle name="20% - Accent6 2 2 5 3 2" xfId="7301"/>
    <cellStyle name="20% - Accent6 2 2 5 3 3" xfId="11586"/>
    <cellStyle name="20% - Accent6 2 2 5 3 4" xfId="15858"/>
    <cellStyle name="20% - Accent6 2 2 5 3 5" xfId="20093"/>
    <cellStyle name="20% - Accent6 2 2 5 3 6" xfId="24331"/>
    <cellStyle name="20% - Accent6 2 2 5 3 7" xfId="28409"/>
    <cellStyle name="20% - Accent6 2 2 5 4" xfId="1473"/>
    <cellStyle name="20% - Accent6 2 2 5 4 2" xfId="6450"/>
    <cellStyle name="20% - Accent6 2 2 5 4 3" xfId="10739"/>
    <cellStyle name="20% - Accent6 2 2 5 4 4" xfId="15015"/>
    <cellStyle name="20% - Accent6 2 2 5 4 5" xfId="19257"/>
    <cellStyle name="20% - Accent6 2 2 5 4 6" xfId="23504"/>
    <cellStyle name="20% - Accent6 2 2 5 4 7" xfId="27602"/>
    <cellStyle name="20% - Accent6 2 2 5 5" xfId="3350"/>
    <cellStyle name="20% - Accent6 2 2 5 5 2" xfId="8324"/>
    <cellStyle name="20% - Accent6 2 2 5 5 3" xfId="12601"/>
    <cellStyle name="20% - Accent6 2 2 5 5 4" xfId="16860"/>
    <cellStyle name="20% - Accent6 2 2 5 5 5" xfId="21079"/>
    <cellStyle name="20% - Accent6 2 2 5 5 6" xfId="25274"/>
    <cellStyle name="20% - Accent6 2 2 5 5 7" xfId="29170"/>
    <cellStyle name="20% - Accent6 2 2 5 6" xfId="4698"/>
    <cellStyle name="20% - Accent6 2 2 5 6 2" xfId="9670"/>
    <cellStyle name="20% - Accent6 2 2 5 6 3" xfId="13948"/>
    <cellStyle name="20% - Accent6 2 2 5 6 4" xfId="18205"/>
    <cellStyle name="20% - Accent6 2 2 5 6 5" xfId="22422"/>
    <cellStyle name="20% - Accent6 2 2 5 6 6" xfId="26608"/>
    <cellStyle name="20% - Accent6 2 2 5 6 7" xfId="30487"/>
    <cellStyle name="20% - Accent6 2 2 5 7" xfId="5616"/>
    <cellStyle name="20% - Accent6 2 2 5 8" xfId="7904"/>
    <cellStyle name="20% - Accent6 2 2 5 9" xfId="12182"/>
    <cellStyle name="20% - Accent6 2 2 6" xfId="1475"/>
    <cellStyle name="20% - Accent6 2 2 6 2" xfId="2327"/>
    <cellStyle name="20% - Accent6 2 2 6 2 2" xfId="7303"/>
    <cellStyle name="20% - Accent6 2 2 6 2 3" xfId="11588"/>
    <cellStyle name="20% - Accent6 2 2 6 2 4" xfId="15860"/>
    <cellStyle name="20% - Accent6 2 2 6 2 5" xfId="20095"/>
    <cellStyle name="20% - Accent6 2 2 6 2 6" xfId="24333"/>
    <cellStyle name="20% - Accent6 2 2 6 2 7" xfId="28411"/>
    <cellStyle name="20% - Accent6 2 2 6 3" xfId="3678"/>
    <cellStyle name="20% - Accent6 2 2 6 3 2" xfId="8652"/>
    <cellStyle name="20% - Accent6 2 2 6 3 3" xfId="12929"/>
    <cellStyle name="20% - Accent6 2 2 6 3 4" xfId="17188"/>
    <cellStyle name="20% - Accent6 2 2 6 3 5" xfId="21407"/>
    <cellStyle name="20% - Accent6 2 2 6 3 6" xfId="25602"/>
    <cellStyle name="20% - Accent6 2 2 6 3 7" xfId="29498"/>
    <cellStyle name="20% - Accent6 2 2 6 4" xfId="6452"/>
    <cellStyle name="20% - Accent6 2 2 6 5" xfId="10741"/>
    <cellStyle name="20% - Accent6 2 2 6 6" xfId="15017"/>
    <cellStyle name="20% - Accent6 2 2 6 7" xfId="19259"/>
    <cellStyle name="20% - Accent6 2 2 6 8" xfId="23506"/>
    <cellStyle name="20% - Accent6 2 2 6 9" xfId="27604"/>
    <cellStyle name="20% - Accent6 2 2 7" xfId="1890"/>
    <cellStyle name="20% - Accent6 2 2 7 2" xfId="6866"/>
    <cellStyle name="20% - Accent6 2 2 7 3" xfId="11152"/>
    <cellStyle name="20% - Accent6 2 2 7 4" xfId="15426"/>
    <cellStyle name="20% - Accent6 2 2 7 5" xfId="19662"/>
    <cellStyle name="20% - Accent6 2 2 7 6" xfId="23902"/>
    <cellStyle name="20% - Accent6 2 2 7 7" xfId="27983"/>
    <cellStyle name="20% - Accent6 2 2 8" xfId="987"/>
    <cellStyle name="20% - Accent6 2 2 8 2" xfId="5965"/>
    <cellStyle name="20% - Accent6 2 2 8 3" xfId="10255"/>
    <cellStyle name="20% - Accent6 2 2 8 4" xfId="14533"/>
    <cellStyle name="20% - Accent6 2 2 8 5" xfId="18786"/>
    <cellStyle name="20% - Accent6 2 2 8 6" xfId="23037"/>
    <cellStyle name="20% - Accent6 2 2 8 7" xfId="27174"/>
    <cellStyle name="20% - Accent6 2 2 9" xfId="3015"/>
    <cellStyle name="20% - Accent6 2 2 9 2" xfId="7989"/>
    <cellStyle name="20% - Accent6 2 2 9 3" xfId="12266"/>
    <cellStyle name="20% - Accent6 2 2 9 4" xfId="16526"/>
    <cellStyle name="20% - Accent6 2 2 9 5" xfId="20745"/>
    <cellStyle name="20% - Accent6 2 2 9 6" xfId="24943"/>
    <cellStyle name="20% - Accent6 2 2 9 7" xfId="28840"/>
    <cellStyle name="20% - Accent6 2 3" xfId="244"/>
    <cellStyle name="20% - Accent6 2 3 10" xfId="5037"/>
    <cellStyle name="20% - Accent6 2 3 11" xfId="6819"/>
    <cellStyle name="20% - Accent6 2 3 12" xfId="20471"/>
    <cellStyle name="20% - Accent6 2 3 13" xfId="18801"/>
    <cellStyle name="20% - Accent6 2 3 2" xfId="455"/>
    <cellStyle name="20% - Accent6 2 3 2 10" xfId="16368"/>
    <cellStyle name="20% - Accent6 2 3 2 11" xfId="5564"/>
    <cellStyle name="20% - Accent6 2 3 2 12" xfId="24807"/>
    <cellStyle name="20% - Accent6 2 3 2 2" xfId="829"/>
    <cellStyle name="20% - Accent6 2 3 2 2 10" xfId="22885"/>
    <cellStyle name="20% - Accent6 2 3 2 2 11" xfId="27037"/>
    <cellStyle name="20% - Accent6 2 3 2 2 2" xfId="2328"/>
    <cellStyle name="20% - Accent6 2 3 2 2 2 2" xfId="4198"/>
    <cellStyle name="20% - Accent6 2 3 2 2 2 2 2" xfId="9172"/>
    <cellStyle name="20% - Accent6 2 3 2 2 2 2 3" xfId="13449"/>
    <cellStyle name="20% - Accent6 2 3 2 2 2 2 4" xfId="17708"/>
    <cellStyle name="20% - Accent6 2 3 2 2 2 2 5" xfId="21927"/>
    <cellStyle name="20% - Accent6 2 3 2 2 2 2 6" xfId="26122"/>
    <cellStyle name="20% - Accent6 2 3 2 2 2 2 7" xfId="30018"/>
    <cellStyle name="20% - Accent6 2 3 2 2 2 3" xfId="7304"/>
    <cellStyle name="20% - Accent6 2 3 2 2 2 4" xfId="11589"/>
    <cellStyle name="20% - Accent6 2 3 2 2 2 5" xfId="15861"/>
    <cellStyle name="20% - Accent6 2 3 2 2 2 6" xfId="20096"/>
    <cellStyle name="20% - Accent6 2 3 2 2 2 7" xfId="24334"/>
    <cellStyle name="20% - Accent6 2 3 2 2 2 8" xfId="28412"/>
    <cellStyle name="20% - Accent6 2 3 2 2 3" xfId="1476"/>
    <cellStyle name="20% - Accent6 2 3 2 2 3 2" xfId="6453"/>
    <cellStyle name="20% - Accent6 2 3 2 2 3 3" xfId="10742"/>
    <cellStyle name="20% - Accent6 2 3 2 2 3 4" xfId="15018"/>
    <cellStyle name="20% - Accent6 2 3 2 2 3 5" xfId="19260"/>
    <cellStyle name="20% - Accent6 2 3 2 2 3 6" xfId="23507"/>
    <cellStyle name="20% - Accent6 2 3 2 2 3 7" xfId="27605"/>
    <cellStyle name="20% - Accent6 2 3 2 2 4" xfId="3541"/>
    <cellStyle name="20% - Accent6 2 3 2 2 4 2" xfId="8515"/>
    <cellStyle name="20% - Accent6 2 3 2 2 4 3" xfId="12792"/>
    <cellStyle name="20% - Accent6 2 3 2 2 4 4" xfId="17051"/>
    <cellStyle name="20% - Accent6 2 3 2 2 4 5" xfId="21270"/>
    <cellStyle name="20% - Accent6 2 3 2 2 4 6" xfId="25465"/>
    <cellStyle name="20% - Accent6 2 3 2 2 4 7" xfId="29361"/>
    <cellStyle name="20% - Accent6 2 3 2 2 5" xfId="4889"/>
    <cellStyle name="20% - Accent6 2 3 2 2 5 2" xfId="9861"/>
    <cellStyle name="20% - Accent6 2 3 2 2 5 3" xfId="14139"/>
    <cellStyle name="20% - Accent6 2 3 2 2 5 4" xfId="18396"/>
    <cellStyle name="20% - Accent6 2 3 2 2 5 5" xfId="22613"/>
    <cellStyle name="20% - Accent6 2 3 2 2 5 6" xfId="26799"/>
    <cellStyle name="20% - Accent6 2 3 2 2 5 7" xfId="30678"/>
    <cellStyle name="20% - Accent6 2 3 2 2 6" xfId="5807"/>
    <cellStyle name="20% - Accent6 2 3 2 2 7" xfId="10099"/>
    <cellStyle name="20% - Accent6 2 3 2 2 8" xfId="14377"/>
    <cellStyle name="20% - Accent6 2 3 2 2 9" xfId="18634"/>
    <cellStyle name="20% - Accent6 2 3 2 3" xfId="2088"/>
    <cellStyle name="20% - Accent6 2 3 2 3 2" xfId="3869"/>
    <cellStyle name="20% - Accent6 2 3 2 3 2 2" xfId="8843"/>
    <cellStyle name="20% - Accent6 2 3 2 3 2 3" xfId="13120"/>
    <cellStyle name="20% - Accent6 2 3 2 3 2 4" xfId="17379"/>
    <cellStyle name="20% - Accent6 2 3 2 3 2 5" xfId="21598"/>
    <cellStyle name="20% - Accent6 2 3 2 3 2 6" xfId="25793"/>
    <cellStyle name="20% - Accent6 2 3 2 3 2 7" xfId="29689"/>
    <cellStyle name="20% - Accent6 2 3 2 3 3" xfId="7064"/>
    <cellStyle name="20% - Accent6 2 3 2 3 4" xfId="11349"/>
    <cellStyle name="20% - Accent6 2 3 2 3 5" xfId="15621"/>
    <cellStyle name="20% - Accent6 2 3 2 3 6" xfId="19856"/>
    <cellStyle name="20% - Accent6 2 3 2 3 7" xfId="24094"/>
    <cellStyle name="20% - Accent6 2 3 2 3 8" xfId="28172"/>
    <cellStyle name="20% - Accent6 2 3 2 4" xfId="1227"/>
    <cellStyle name="20% - Accent6 2 3 2 4 2" xfId="6204"/>
    <cellStyle name="20% - Accent6 2 3 2 4 3" xfId="10493"/>
    <cellStyle name="20% - Accent6 2 3 2 4 4" xfId="14771"/>
    <cellStyle name="20% - Accent6 2 3 2 4 5" xfId="19014"/>
    <cellStyle name="20% - Accent6 2 3 2 4 6" xfId="23260"/>
    <cellStyle name="20% - Accent6 2 3 2 4 7" xfId="27365"/>
    <cellStyle name="20% - Accent6 2 3 2 5" xfId="3211"/>
    <cellStyle name="20% - Accent6 2 3 2 5 2" xfId="8185"/>
    <cellStyle name="20% - Accent6 2 3 2 5 3" xfId="12462"/>
    <cellStyle name="20% - Accent6 2 3 2 5 4" xfId="16722"/>
    <cellStyle name="20% - Accent6 2 3 2 5 5" xfId="20940"/>
    <cellStyle name="20% - Accent6 2 3 2 5 6" xfId="25136"/>
    <cellStyle name="20% - Accent6 2 3 2 5 7" xfId="29032"/>
    <cellStyle name="20% - Accent6 2 3 2 6" xfId="4560"/>
    <cellStyle name="20% - Accent6 2 3 2 6 2" xfId="9532"/>
    <cellStyle name="20% - Accent6 2 3 2 6 3" xfId="13810"/>
    <cellStyle name="20% - Accent6 2 3 2 6 4" xfId="18067"/>
    <cellStyle name="20% - Accent6 2 3 2 6 5" xfId="22284"/>
    <cellStyle name="20% - Accent6 2 3 2 6 6" xfId="26470"/>
    <cellStyle name="20% - Accent6 2 3 2 6 7" xfId="30349"/>
    <cellStyle name="20% - Accent6 2 3 2 7" xfId="5434"/>
    <cellStyle name="20% - Accent6 2 3 2 8" xfId="7822"/>
    <cellStyle name="20% - Accent6 2 3 2 9" xfId="12102"/>
    <cellStyle name="20% - Accent6 2 3 3" xfId="662"/>
    <cellStyle name="20% - Accent6 2 3 3 10" xfId="22718"/>
    <cellStyle name="20% - Accent6 2 3 3 11" xfId="20433"/>
    <cellStyle name="20% - Accent6 2 3 3 2" xfId="2329"/>
    <cellStyle name="20% - Accent6 2 3 3 2 2" xfId="4031"/>
    <cellStyle name="20% - Accent6 2 3 3 2 2 2" xfId="9005"/>
    <cellStyle name="20% - Accent6 2 3 3 2 2 3" xfId="13282"/>
    <cellStyle name="20% - Accent6 2 3 3 2 2 4" xfId="17541"/>
    <cellStyle name="20% - Accent6 2 3 3 2 2 5" xfId="21760"/>
    <cellStyle name="20% - Accent6 2 3 3 2 2 6" xfId="25955"/>
    <cellStyle name="20% - Accent6 2 3 3 2 2 7" xfId="29851"/>
    <cellStyle name="20% - Accent6 2 3 3 2 3" xfId="7305"/>
    <cellStyle name="20% - Accent6 2 3 3 2 4" xfId="11590"/>
    <cellStyle name="20% - Accent6 2 3 3 2 5" xfId="15862"/>
    <cellStyle name="20% - Accent6 2 3 3 2 6" xfId="20097"/>
    <cellStyle name="20% - Accent6 2 3 3 2 7" xfId="24335"/>
    <cellStyle name="20% - Accent6 2 3 3 2 8" xfId="28413"/>
    <cellStyle name="20% - Accent6 2 3 3 3" xfId="1477"/>
    <cellStyle name="20% - Accent6 2 3 3 3 2" xfId="6454"/>
    <cellStyle name="20% - Accent6 2 3 3 3 3" xfId="10743"/>
    <cellStyle name="20% - Accent6 2 3 3 3 4" xfId="15019"/>
    <cellStyle name="20% - Accent6 2 3 3 3 5" xfId="19261"/>
    <cellStyle name="20% - Accent6 2 3 3 3 6" xfId="23508"/>
    <cellStyle name="20% - Accent6 2 3 3 3 7" xfId="27606"/>
    <cellStyle name="20% - Accent6 2 3 3 4" xfId="3374"/>
    <cellStyle name="20% - Accent6 2 3 3 4 2" xfId="8348"/>
    <cellStyle name="20% - Accent6 2 3 3 4 3" xfId="12625"/>
    <cellStyle name="20% - Accent6 2 3 3 4 4" xfId="16884"/>
    <cellStyle name="20% - Accent6 2 3 3 4 5" xfId="21103"/>
    <cellStyle name="20% - Accent6 2 3 3 4 6" xfId="25298"/>
    <cellStyle name="20% - Accent6 2 3 3 4 7" xfId="29194"/>
    <cellStyle name="20% - Accent6 2 3 3 5" xfId="4722"/>
    <cellStyle name="20% - Accent6 2 3 3 5 2" xfId="9694"/>
    <cellStyle name="20% - Accent6 2 3 3 5 3" xfId="13972"/>
    <cellStyle name="20% - Accent6 2 3 3 5 4" xfId="18229"/>
    <cellStyle name="20% - Accent6 2 3 3 5 5" xfId="22446"/>
    <cellStyle name="20% - Accent6 2 3 3 5 6" xfId="26632"/>
    <cellStyle name="20% - Accent6 2 3 3 5 7" xfId="30511"/>
    <cellStyle name="20% - Accent6 2 3 3 6" xfId="5640"/>
    <cellStyle name="20% - Accent6 2 3 3 7" xfId="4984"/>
    <cellStyle name="20% - Accent6 2 3 3 8" xfId="5165"/>
    <cellStyle name="20% - Accent6 2 3 3 9" xfId="6032"/>
    <cellStyle name="20% - Accent6 2 3 4" xfId="1933"/>
    <cellStyle name="20% - Accent6 2 3 4 2" xfId="3702"/>
    <cellStyle name="20% - Accent6 2 3 4 2 2" xfId="8676"/>
    <cellStyle name="20% - Accent6 2 3 4 2 3" xfId="12953"/>
    <cellStyle name="20% - Accent6 2 3 4 2 4" xfId="17212"/>
    <cellStyle name="20% - Accent6 2 3 4 2 5" xfId="21431"/>
    <cellStyle name="20% - Accent6 2 3 4 2 6" xfId="25626"/>
    <cellStyle name="20% - Accent6 2 3 4 2 7" xfId="29522"/>
    <cellStyle name="20% - Accent6 2 3 4 3" xfId="6909"/>
    <cellStyle name="20% - Accent6 2 3 4 4" xfId="11194"/>
    <cellStyle name="20% - Accent6 2 3 4 5" xfId="15467"/>
    <cellStyle name="20% - Accent6 2 3 4 6" xfId="19704"/>
    <cellStyle name="20% - Accent6 2 3 4 7" xfId="23941"/>
    <cellStyle name="20% - Accent6 2 3 4 8" xfId="28020"/>
    <cellStyle name="20% - Accent6 2 3 5" xfId="1048"/>
    <cellStyle name="20% - Accent6 2 3 5 2" xfId="6026"/>
    <cellStyle name="20% - Accent6 2 3 5 3" xfId="10315"/>
    <cellStyle name="20% - Accent6 2 3 5 4" xfId="14594"/>
    <cellStyle name="20% - Accent6 2 3 5 5" xfId="18843"/>
    <cellStyle name="20% - Accent6 2 3 5 6" xfId="23091"/>
    <cellStyle name="20% - Accent6 2 3 5 7" xfId="27212"/>
    <cellStyle name="20% - Accent6 2 3 6" xfId="3043"/>
    <cellStyle name="20% - Accent6 2 3 6 2" xfId="8017"/>
    <cellStyle name="20% - Accent6 2 3 6 3" xfId="12294"/>
    <cellStyle name="20% - Accent6 2 3 6 4" xfId="16554"/>
    <cellStyle name="20% - Accent6 2 3 6 5" xfId="20773"/>
    <cellStyle name="20% - Accent6 2 3 6 6" xfId="24969"/>
    <cellStyle name="20% - Accent6 2 3 6 7" xfId="28865"/>
    <cellStyle name="20% - Accent6 2 3 7" xfId="4393"/>
    <cellStyle name="20% - Accent6 2 3 7 2" xfId="9365"/>
    <cellStyle name="20% - Accent6 2 3 7 3" xfId="13643"/>
    <cellStyle name="20% - Accent6 2 3 7 4" xfId="17900"/>
    <cellStyle name="20% - Accent6 2 3 7 5" xfId="22117"/>
    <cellStyle name="20% - Accent6 2 3 7 6" xfId="26303"/>
    <cellStyle name="20% - Accent6 2 3 7 7" xfId="30182"/>
    <cellStyle name="20% - Accent6 2 3 8" xfId="5223"/>
    <cellStyle name="20% - Accent6 2 3 9" xfId="5014"/>
    <cellStyle name="20% - Accent6 2 4" xfId="389"/>
    <cellStyle name="20% - Accent6 2 4 10" xfId="12126"/>
    <cellStyle name="20% - Accent6 2 4 11" xfId="16391"/>
    <cellStyle name="20% - Accent6 2 4 12" xfId="20513"/>
    <cellStyle name="20% - Accent6 2 4 13" xfId="24823"/>
    <cellStyle name="20% - Accent6 2 4 2" xfId="763"/>
    <cellStyle name="20% - Accent6 2 4 2 10" xfId="22819"/>
    <cellStyle name="20% - Accent6 2 4 2 11" xfId="26971"/>
    <cellStyle name="20% - Accent6 2 4 2 2" xfId="2330"/>
    <cellStyle name="20% - Accent6 2 4 2 2 2" xfId="4132"/>
    <cellStyle name="20% - Accent6 2 4 2 2 2 2" xfId="9106"/>
    <cellStyle name="20% - Accent6 2 4 2 2 2 3" xfId="13383"/>
    <cellStyle name="20% - Accent6 2 4 2 2 2 4" xfId="17642"/>
    <cellStyle name="20% - Accent6 2 4 2 2 2 5" xfId="21861"/>
    <cellStyle name="20% - Accent6 2 4 2 2 2 6" xfId="26056"/>
    <cellStyle name="20% - Accent6 2 4 2 2 2 7" xfId="29952"/>
    <cellStyle name="20% - Accent6 2 4 2 2 3" xfId="7306"/>
    <cellStyle name="20% - Accent6 2 4 2 2 4" xfId="11591"/>
    <cellStyle name="20% - Accent6 2 4 2 2 5" xfId="15863"/>
    <cellStyle name="20% - Accent6 2 4 2 2 6" xfId="20098"/>
    <cellStyle name="20% - Accent6 2 4 2 2 7" xfId="24336"/>
    <cellStyle name="20% - Accent6 2 4 2 2 8" xfId="28414"/>
    <cellStyle name="20% - Accent6 2 4 2 3" xfId="1478"/>
    <cellStyle name="20% - Accent6 2 4 2 3 2" xfId="6455"/>
    <cellStyle name="20% - Accent6 2 4 2 3 3" xfId="10744"/>
    <cellStyle name="20% - Accent6 2 4 2 3 4" xfId="15020"/>
    <cellStyle name="20% - Accent6 2 4 2 3 5" xfId="19262"/>
    <cellStyle name="20% - Accent6 2 4 2 3 6" xfId="23509"/>
    <cellStyle name="20% - Accent6 2 4 2 3 7" xfId="27607"/>
    <cellStyle name="20% - Accent6 2 4 2 4" xfId="3475"/>
    <cellStyle name="20% - Accent6 2 4 2 4 2" xfId="8449"/>
    <cellStyle name="20% - Accent6 2 4 2 4 3" xfId="12726"/>
    <cellStyle name="20% - Accent6 2 4 2 4 4" xfId="16985"/>
    <cellStyle name="20% - Accent6 2 4 2 4 5" xfId="21204"/>
    <cellStyle name="20% - Accent6 2 4 2 4 6" xfId="25399"/>
    <cellStyle name="20% - Accent6 2 4 2 4 7" xfId="29295"/>
    <cellStyle name="20% - Accent6 2 4 2 5" xfId="4823"/>
    <cellStyle name="20% - Accent6 2 4 2 5 2" xfId="9795"/>
    <cellStyle name="20% - Accent6 2 4 2 5 3" xfId="14073"/>
    <cellStyle name="20% - Accent6 2 4 2 5 4" xfId="18330"/>
    <cellStyle name="20% - Accent6 2 4 2 5 5" xfId="22547"/>
    <cellStyle name="20% - Accent6 2 4 2 5 6" xfId="26733"/>
    <cellStyle name="20% - Accent6 2 4 2 5 7" xfId="30612"/>
    <cellStyle name="20% - Accent6 2 4 2 6" xfId="5741"/>
    <cellStyle name="20% - Accent6 2 4 2 7" xfId="10033"/>
    <cellStyle name="20% - Accent6 2 4 2 8" xfId="14311"/>
    <cellStyle name="20% - Accent6 2 4 2 9" xfId="18568"/>
    <cellStyle name="20% - Accent6 2 4 3" xfId="2022"/>
    <cellStyle name="20% - Accent6 2 4 3 2" xfId="3803"/>
    <cellStyle name="20% - Accent6 2 4 3 2 2" xfId="8777"/>
    <cellStyle name="20% - Accent6 2 4 3 2 3" xfId="13054"/>
    <cellStyle name="20% - Accent6 2 4 3 2 4" xfId="17313"/>
    <cellStyle name="20% - Accent6 2 4 3 2 5" xfId="21532"/>
    <cellStyle name="20% - Accent6 2 4 3 2 6" xfId="25727"/>
    <cellStyle name="20% - Accent6 2 4 3 2 7" xfId="29623"/>
    <cellStyle name="20% - Accent6 2 4 3 3" xfId="6998"/>
    <cellStyle name="20% - Accent6 2 4 3 4" xfId="11283"/>
    <cellStyle name="20% - Accent6 2 4 3 5" xfId="15555"/>
    <cellStyle name="20% - Accent6 2 4 3 6" xfId="19790"/>
    <cellStyle name="20% - Accent6 2 4 3 7" xfId="24028"/>
    <cellStyle name="20% - Accent6 2 4 3 8" xfId="28106"/>
    <cellStyle name="20% - Accent6 2 4 4" xfId="1161"/>
    <cellStyle name="20% - Accent6 2 4 4 2" xfId="6138"/>
    <cellStyle name="20% - Accent6 2 4 4 3" xfId="10427"/>
    <cellStyle name="20% - Accent6 2 4 4 4" xfId="14705"/>
    <cellStyle name="20% - Accent6 2 4 4 5" xfId="18948"/>
    <cellStyle name="20% - Accent6 2 4 4 6" xfId="23194"/>
    <cellStyle name="20% - Accent6 2 4 4 7" xfId="27299"/>
    <cellStyle name="20% - Accent6 2 4 5" xfId="2856"/>
    <cellStyle name="20% - Accent6 2 4 6" xfId="3145"/>
    <cellStyle name="20% - Accent6 2 4 6 2" xfId="8119"/>
    <cellStyle name="20% - Accent6 2 4 6 3" xfId="12396"/>
    <cellStyle name="20% - Accent6 2 4 6 4" xfId="16656"/>
    <cellStyle name="20% - Accent6 2 4 6 5" xfId="20874"/>
    <cellStyle name="20% - Accent6 2 4 6 6" xfId="25070"/>
    <cellStyle name="20% - Accent6 2 4 6 7" xfId="28966"/>
    <cellStyle name="20% - Accent6 2 4 7" xfId="4494"/>
    <cellStyle name="20% - Accent6 2 4 7 2" xfId="9466"/>
    <cellStyle name="20% - Accent6 2 4 7 3" xfId="13744"/>
    <cellStyle name="20% - Accent6 2 4 7 4" xfId="18001"/>
    <cellStyle name="20% - Accent6 2 4 7 5" xfId="22218"/>
    <cellStyle name="20% - Accent6 2 4 7 6" xfId="26404"/>
    <cellStyle name="20% - Accent6 2 4 7 7" xfId="30283"/>
    <cellStyle name="20% - Accent6 2 4 8" xfId="5368"/>
    <cellStyle name="20% - Accent6 2 4 9" xfId="7846"/>
    <cellStyle name="20% - Accent6 2 5" xfId="504"/>
    <cellStyle name="20% - Accent6 2 5 10" xfId="10236"/>
    <cellStyle name="20% - Accent6 2 5 11" xfId="16458"/>
    <cellStyle name="20% - Accent6 2 5 12" xfId="18727"/>
    <cellStyle name="20% - Accent6 2 5 2" xfId="878"/>
    <cellStyle name="20% - Accent6 2 5 2 10" xfId="22934"/>
    <cellStyle name="20% - Accent6 2 5 2 11" xfId="27086"/>
    <cellStyle name="20% - Accent6 2 5 2 2" xfId="2331"/>
    <cellStyle name="20% - Accent6 2 5 2 2 2" xfId="4247"/>
    <cellStyle name="20% - Accent6 2 5 2 2 2 2" xfId="9221"/>
    <cellStyle name="20% - Accent6 2 5 2 2 2 3" xfId="13498"/>
    <cellStyle name="20% - Accent6 2 5 2 2 2 4" xfId="17757"/>
    <cellStyle name="20% - Accent6 2 5 2 2 2 5" xfId="21976"/>
    <cellStyle name="20% - Accent6 2 5 2 2 2 6" xfId="26171"/>
    <cellStyle name="20% - Accent6 2 5 2 2 2 7" xfId="30067"/>
    <cellStyle name="20% - Accent6 2 5 2 2 3" xfId="7307"/>
    <cellStyle name="20% - Accent6 2 5 2 2 4" xfId="11592"/>
    <cellStyle name="20% - Accent6 2 5 2 2 5" xfId="15864"/>
    <cellStyle name="20% - Accent6 2 5 2 2 6" xfId="20099"/>
    <cellStyle name="20% - Accent6 2 5 2 2 7" xfId="24337"/>
    <cellStyle name="20% - Accent6 2 5 2 2 8" xfId="28415"/>
    <cellStyle name="20% - Accent6 2 5 2 3" xfId="1479"/>
    <cellStyle name="20% - Accent6 2 5 2 3 2" xfId="6456"/>
    <cellStyle name="20% - Accent6 2 5 2 3 3" xfId="10745"/>
    <cellStyle name="20% - Accent6 2 5 2 3 4" xfId="15021"/>
    <cellStyle name="20% - Accent6 2 5 2 3 5" xfId="19263"/>
    <cellStyle name="20% - Accent6 2 5 2 3 6" xfId="23510"/>
    <cellStyle name="20% - Accent6 2 5 2 3 7" xfId="27608"/>
    <cellStyle name="20% - Accent6 2 5 2 4" xfId="3590"/>
    <cellStyle name="20% - Accent6 2 5 2 4 2" xfId="8564"/>
    <cellStyle name="20% - Accent6 2 5 2 4 3" xfId="12841"/>
    <cellStyle name="20% - Accent6 2 5 2 4 4" xfId="17100"/>
    <cellStyle name="20% - Accent6 2 5 2 4 5" xfId="21319"/>
    <cellStyle name="20% - Accent6 2 5 2 4 6" xfId="25514"/>
    <cellStyle name="20% - Accent6 2 5 2 4 7" xfId="29410"/>
    <cellStyle name="20% - Accent6 2 5 2 5" xfId="4938"/>
    <cellStyle name="20% - Accent6 2 5 2 5 2" xfId="9910"/>
    <cellStyle name="20% - Accent6 2 5 2 5 3" xfId="14188"/>
    <cellStyle name="20% - Accent6 2 5 2 5 4" xfId="18445"/>
    <cellStyle name="20% - Accent6 2 5 2 5 5" xfId="22662"/>
    <cellStyle name="20% - Accent6 2 5 2 5 6" xfId="26848"/>
    <cellStyle name="20% - Accent6 2 5 2 5 7" xfId="30727"/>
    <cellStyle name="20% - Accent6 2 5 2 6" xfId="5856"/>
    <cellStyle name="20% - Accent6 2 5 2 7" xfId="10148"/>
    <cellStyle name="20% - Accent6 2 5 2 8" xfId="14426"/>
    <cellStyle name="20% - Accent6 2 5 2 9" xfId="18683"/>
    <cellStyle name="20% - Accent6 2 5 3" xfId="2152"/>
    <cellStyle name="20% - Accent6 2 5 3 2" xfId="3918"/>
    <cellStyle name="20% - Accent6 2 5 3 2 2" xfId="8892"/>
    <cellStyle name="20% - Accent6 2 5 3 2 3" xfId="13169"/>
    <cellStyle name="20% - Accent6 2 5 3 2 4" xfId="17428"/>
    <cellStyle name="20% - Accent6 2 5 3 2 5" xfId="21647"/>
    <cellStyle name="20% - Accent6 2 5 3 2 6" xfId="25842"/>
    <cellStyle name="20% - Accent6 2 5 3 2 7" xfId="29738"/>
    <cellStyle name="20% - Accent6 2 5 3 3" xfId="7128"/>
    <cellStyle name="20% - Accent6 2 5 3 4" xfId="11413"/>
    <cellStyle name="20% - Accent6 2 5 3 5" xfId="15685"/>
    <cellStyle name="20% - Accent6 2 5 3 6" xfId="19920"/>
    <cellStyle name="20% - Accent6 2 5 3 7" xfId="24158"/>
    <cellStyle name="20% - Accent6 2 5 3 8" xfId="28236"/>
    <cellStyle name="20% - Accent6 2 5 4" xfId="1294"/>
    <cellStyle name="20% - Accent6 2 5 4 2" xfId="6271"/>
    <cellStyle name="20% - Accent6 2 5 4 3" xfId="10560"/>
    <cellStyle name="20% - Accent6 2 5 4 4" xfId="14836"/>
    <cellStyle name="20% - Accent6 2 5 4 5" xfId="19079"/>
    <cellStyle name="20% - Accent6 2 5 4 6" xfId="23325"/>
    <cellStyle name="20% - Accent6 2 5 4 7" xfId="27429"/>
    <cellStyle name="20% - Accent6 2 5 5" xfId="3260"/>
    <cellStyle name="20% - Accent6 2 5 5 2" xfId="8234"/>
    <cellStyle name="20% - Accent6 2 5 5 3" xfId="12511"/>
    <cellStyle name="20% - Accent6 2 5 5 4" xfId="16771"/>
    <cellStyle name="20% - Accent6 2 5 5 5" xfId="20989"/>
    <cellStyle name="20% - Accent6 2 5 5 6" xfId="25185"/>
    <cellStyle name="20% - Accent6 2 5 5 7" xfId="29081"/>
    <cellStyle name="20% - Accent6 2 5 6" xfId="4609"/>
    <cellStyle name="20% - Accent6 2 5 6 2" xfId="9581"/>
    <cellStyle name="20% - Accent6 2 5 6 3" xfId="13859"/>
    <cellStyle name="20% - Accent6 2 5 6 4" xfId="18116"/>
    <cellStyle name="20% - Accent6 2 5 6 5" xfId="22333"/>
    <cellStyle name="20% - Accent6 2 5 6 6" xfId="26519"/>
    <cellStyle name="20% - Accent6 2 5 6 7" xfId="30398"/>
    <cellStyle name="20% - Accent6 2 5 7" xfId="5483"/>
    <cellStyle name="20% - Accent6 2 5 8" xfId="5248"/>
    <cellStyle name="20% - Accent6 2 5 9" xfId="5946"/>
    <cellStyle name="20% - Accent6 2 6" xfId="605"/>
    <cellStyle name="20% - Accent6 2 6 10" xfId="14580"/>
    <cellStyle name="20% - Accent6 2 6 11" xfId="20627"/>
    <cellStyle name="20% - Accent6 2 6 12" xfId="23077"/>
    <cellStyle name="20% - Accent6 2 6 2" xfId="1481"/>
    <cellStyle name="20% - Accent6 2 6 2 2" xfId="2333"/>
    <cellStyle name="20% - Accent6 2 6 2 2 2" xfId="7309"/>
    <cellStyle name="20% - Accent6 2 6 2 2 3" xfId="11594"/>
    <cellStyle name="20% - Accent6 2 6 2 2 4" xfId="15866"/>
    <cellStyle name="20% - Accent6 2 6 2 2 5" xfId="20101"/>
    <cellStyle name="20% - Accent6 2 6 2 2 6" xfId="24339"/>
    <cellStyle name="20% - Accent6 2 6 2 2 7" xfId="28417"/>
    <cellStyle name="20% - Accent6 2 6 2 3" xfId="3974"/>
    <cellStyle name="20% - Accent6 2 6 2 3 2" xfId="8948"/>
    <cellStyle name="20% - Accent6 2 6 2 3 3" xfId="13225"/>
    <cellStyle name="20% - Accent6 2 6 2 3 4" xfId="17484"/>
    <cellStyle name="20% - Accent6 2 6 2 3 5" xfId="21703"/>
    <cellStyle name="20% - Accent6 2 6 2 3 6" xfId="25898"/>
    <cellStyle name="20% - Accent6 2 6 2 3 7" xfId="29794"/>
    <cellStyle name="20% - Accent6 2 6 2 4" xfId="6458"/>
    <cellStyle name="20% - Accent6 2 6 2 5" xfId="10747"/>
    <cellStyle name="20% - Accent6 2 6 2 6" xfId="15023"/>
    <cellStyle name="20% - Accent6 2 6 2 7" xfId="19265"/>
    <cellStyle name="20% - Accent6 2 6 2 8" xfId="23512"/>
    <cellStyle name="20% - Accent6 2 6 2 9" xfId="27610"/>
    <cellStyle name="20% - Accent6 2 6 3" xfId="2332"/>
    <cellStyle name="20% - Accent6 2 6 3 2" xfId="7308"/>
    <cellStyle name="20% - Accent6 2 6 3 3" xfId="11593"/>
    <cellStyle name="20% - Accent6 2 6 3 4" xfId="15865"/>
    <cellStyle name="20% - Accent6 2 6 3 5" xfId="20100"/>
    <cellStyle name="20% - Accent6 2 6 3 6" xfId="24338"/>
    <cellStyle name="20% - Accent6 2 6 3 7" xfId="28416"/>
    <cellStyle name="20% - Accent6 2 6 4" xfId="1480"/>
    <cellStyle name="20% - Accent6 2 6 4 2" xfId="6457"/>
    <cellStyle name="20% - Accent6 2 6 4 3" xfId="10746"/>
    <cellStyle name="20% - Accent6 2 6 4 4" xfId="15022"/>
    <cellStyle name="20% - Accent6 2 6 4 5" xfId="19264"/>
    <cellStyle name="20% - Accent6 2 6 4 6" xfId="23511"/>
    <cellStyle name="20% - Accent6 2 6 4 7" xfId="27609"/>
    <cellStyle name="20% - Accent6 2 6 5" xfId="3317"/>
    <cellStyle name="20% - Accent6 2 6 5 2" xfId="8291"/>
    <cellStyle name="20% - Accent6 2 6 5 3" xfId="12568"/>
    <cellStyle name="20% - Accent6 2 6 5 4" xfId="16827"/>
    <cellStyle name="20% - Accent6 2 6 5 5" xfId="21046"/>
    <cellStyle name="20% - Accent6 2 6 5 6" xfId="25241"/>
    <cellStyle name="20% - Accent6 2 6 5 7" xfId="29137"/>
    <cellStyle name="20% - Accent6 2 6 6" xfId="4665"/>
    <cellStyle name="20% - Accent6 2 6 6 2" xfId="9637"/>
    <cellStyle name="20% - Accent6 2 6 6 3" xfId="13915"/>
    <cellStyle name="20% - Accent6 2 6 6 4" xfId="18172"/>
    <cellStyle name="20% - Accent6 2 6 6 5" xfId="22389"/>
    <cellStyle name="20% - Accent6 2 6 6 6" xfId="26575"/>
    <cellStyle name="20% - Accent6 2 6 6 7" xfId="30454"/>
    <cellStyle name="20% - Accent6 2 6 7" xfId="5583"/>
    <cellStyle name="20% - Accent6 2 6 8" xfId="6012"/>
    <cellStyle name="20% - Accent6 2 6 9" xfId="10301"/>
    <cellStyle name="20% - Accent6 2 7" xfId="1482"/>
    <cellStyle name="20% - Accent6 2 7 2" xfId="2334"/>
    <cellStyle name="20% - Accent6 2 7 2 2" xfId="7310"/>
    <cellStyle name="20% - Accent6 2 7 2 3" xfId="11595"/>
    <cellStyle name="20% - Accent6 2 7 2 4" xfId="15867"/>
    <cellStyle name="20% - Accent6 2 7 2 5" xfId="20102"/>
    <cellStyle name="20% - Accent6 2 7 2 6" xfId="24340"/>
    <cellStyle name="20% - Accent6 2 7 2 7" xfId="28418"/>
    <cellStyle name="20% - Accent6 2 7 3" xfId="3645"/>
    <cellStyle name="20% - Accent6 2 7 3 2" xfId="8619"/>
    <cellStyle name="20% - Accent6 2 7 3 3" xfId="12896"/>
    <cellStyle name="20% - Accent6 2 7 3 4" xfId="17155"/>
    <cellStyle name="20% - Accent6 2 7 3 5" xfId="21374"/>
    <cellStyle name="20% - Accent6 2 7 3 6" xfId="25569"/>
    <cellStyle name="20% - Accent6 2 7 3 7" xfId="29465"/>
    <cellStyle name="20% - Accent6 2 7 4" xfId="6459"/>
    <cellStyle name="20% - Accent6 2 7 5" xfId="10748"/>
    <cellStyle name="20% - Accent6 2 7 6" xfId="15024"/>
    <cellStyle name="20% - Accent6 2 7 7" xfId="19266"/>
    <cellStyle name="20% - Accent6 2 7 8" xfId="23513"/>
    <cellStyle name="20% - Accent6 2 7 9" xfId="27611"/>
    <cellStyle name="20% - Accent6 2 8" xfId="1857"/>
    <cellStyle name="20% - Accent6 2 8 2" xfId="6833"/>
    <cellStyle name="20% - Accent6 2 8 3" xfId="11119"/>
    <cellStyle name="20% - Accent6 2 8 4" xfId="15393"/>
    <cellStyle name="20% - Accent6 2 8 5" xfId="19629"/>
    <cellStyle name="20% - Accent6 2 8 6" xfId="23869"/>
    <cellStyle name="20% - Accent6 2 8 7" xfId="27950"/>
    <cellStyle name="20% - Accent6 2 9" xfId="943"/>
    <cellStyle name="20% - Accent6 2 9 2" xfId="5921"/>
    <cellStyle name="20% - Accent6 2 9 3" xfId="10211"/>
    <cellStyle name="20% - Accent6 2 9 4" xfId="14490"/>
    <cellStyle name="20% - Accent6 2 9 5" xfId="18745"/>
    <cellStyle name="20% - Accent6 2 9 6" xfId="22995"/>
    <cellStyle name="20% - Accent6 2 9 7" xfId="27141"/>
    <cellStyle name="20% - Accent6 3" xfId="125"/>
    <cellStyle name="20% - Accent6 3 2" xfId="2946"/>
    <cellStyle name="20% - Accent6 3 3" xfId="2685"/>
    <cellStyle name="20% - Accent6 4" xfId="116"/>
    <cellStyle name="20% - Accent6 4 10" xfId="4356"/>
    <cellStyle name="20% - Accent6 4 10 2" xfId="9328"/>
    <cellStyle name="20% - Accent6 4 10 3" xfId="13606"/>
    <cellStyle name="20% - Accent6 4 10 4" xfId="17863"/>
    <cellStyle name="20% - Accent6 4 10 5" xfId="22080"/>
    <cellStyle name="20% - Accent6 4 10 6" xfId="26266"/>
    <cellStyle name="20% - Accent6 4 10 7" xfId="30145"/>
    <cellStyle name="20% - Accent6 4 11" xfId="5097"/>
    <cellStyle name="20% - Accent6 4 12" xfId="5334"/>
    <cellStyle name="20% - Accent6 4 13" xfId="7685"/>
    <cellStyle name="20% - Accent6 4 14" xfId="11967"/>
    <cellStyle name="20% - Accent6 4 15" xfId="17819"/>
    <cellStyle name="20% - Accent6 4 16" xfId="20617"/>
    <cellStyle name="20% - Accent6 4 2" xfId="307"/>
    <cellStyle name="20% - Accent6 4 2 10" xfId="10235"/>
    <cellStyle name="20% - Accent6 4 2 11" xfId="14513"/>
    <cellStyle name="20% - Accent6 4 2 12" xfId="20625"/>
    <cellStyle name="20% - Accent6 4 2 13" xfId="23018"/>
    <cellStyle name="20% - Accent6 4 2 2" xfId="471"/>
    <cellStyle name="20% - Accent6 4 2 2 10" xfId="10381"/>
    <cellStyle name="20% - Accent6 4 2 2 11" xfId="11994"/>
    <cellStyle name="20% - Accent6 4 2 2 12" xfId="18848"/>
    <cellStyle name="20% - Accent6 4 2 2 2" xfId="845"/>
    <cellStyle name="20% - Accent6 4 2 2 2 10" xfId="22901"/>
    <cellStyle name="20% - Accent6 4 2 2 2 11" xfId="27053"/>
    <cellStyle name="20% - Accent6 4 2 2 2 2" xfId="2335"/>
    <cellStyle name="20% - Accent6 4 2 2 2 2 2" xfId="4214"/>
    <cellStyle name="20% - Accent6 4 2 2 2 2 2 2" xfId="9188"/>
    <cellStyle name="20% - Accent6 4 2 2 2 2 2 3" xfId="13465"/>
    <cellStyle name="20% - Accent6 4 2 2 2 2 2 4" xfId="17724"/>
    <cellStyle name="20% - Accent6 4 2 2 2 2 2 5" xfId="21943"/>
    <cellStyle name="20% - Accent6 4 2 2 2 2 2 6" xfId="26138"/>
    <cellStyle name="20% - Accent6 4 2 2 2 2 2 7" xfId="30034"/>
    <cellStyle name="20% - Accent6 4 2 2 2 2 3" xfId="7311"/>
    <cellStyle name="20% - Accent6 4 2 2 2 2 4" xfId="11596"/>
    <cellStyle name="20% - Accent6 4 2 2 2 2 5" xfId="15868"/>
    <cellStyle name="20% - Accent6 4 2 2 2 2 6" xfId="20103"/>
    <cellStyle name="20% - Accent6 4 2 2 2 2 7" xfId="24341"/>
    <cellStyle name="20% - Accent6 4 2 2 2 2 8" xfId="28419"/>
    <cellStyle name="20% - Accent6 4 2 2 2 3" xfId="1483"/>
    <cellStyle name="20% - Accent6 4 2 2 2 3 2" xfId="6460"/>
    <cellStyle name="20% - Accent6 4 2 2 2 3 3" xfId="10749"/>
    <cellStyle name="20% - Accent6 4 2 2 2 3 4" xfId="15025"/>
    <cellStyle name="20% - Accent6 4 2 2 2 3 5" xfId="19267"/>
    <cellStyle name="20% - Accent6 4 2 2 2 3 6" xfId="23514"/>
    <cellStyle name="20% - Accent6 4 2 2 2 3 7" xfId="27612"/>
    <cellStyle name="20% - Accent6 4 2 2 2 4" xfId="3557"/>
    <cellStyle name="20% - Accent6 4 2 2 2 4 2" xfId="8531"/>
    <cellStyle name="20% - Accent6 4 2 2 2 4 3" xfId="12808"/>
    <cellStyle name="20% - Accent6 4 2 2 2 4 4" xfId="17067"/>
    <cellStyle name="20% - Accent6 4 2 2 2 4 5" xfId="21286"/>
    <cellStyle name="20% - Accent6 4 2 2 2 4 6" xfId="25481"/>
    <cellStyle name="20% - Accent6 4 2 2 2 4 7" xfId="29377"/>
    <cellStyle name="20% - Accent6 4 2 2 2 5" xfId="4905"/>
    <cellStyle name="20% - Accent6 4 2 2 2 5 2" xfId="9877"/>
    <cellStyle name="20% - Accent6 4 2 2 2 5 3" xfId="14155"/>
    <cellStyle name="20% - Accent6 4 2 2 2 5 4" xfId="18412"/>
    <cellStyle name="20% - Accent6 4 2 2 2 5 5" xfId="22629"/>
    <cellStyle name="20% - Accent6 4 2 2 2 5 6" xfId="26815"/>
    <cellStyle name="20% - Accent6 4 2 2 2 5 7" xfId="30694"/>
    <cellStyle name="20% - Accent6 4 2 2 2 6" xfId="5823"/>
    <cellStyle name="20% - Accent6 4 2 2 2 7" xfId="10115"/>
    <cellStyle name="20% - Accent6 4 2 2 2 8" xfId="14393"/>
    <cellStyle name="20% - Accent6 4 2 2 2 9" xfId="18650"/>
    <cellStyle name="20% - Accent6 4 2 2 3" xfId="2104"/>
    <cellStyle name="20% - Accent6 4 2 2 3 2" xfId="3885"/>
    <cellStyle name="20% - Accent6 4 2 2 3 2 2" xfId="8859"/>
    <cellStyle name="20% - Accent6 4 2 2 3 2 3" xfId="13136"/>
    <cellStyle name="20% - Accent6 4 2 2 3 2 4" xfId="17395"/>
    <cellStyle name="20% - Accent6 4 2 2 3 2 5" xfId="21614"/>
    <cellStyle name="20% - Accent6 4 2 2 3 2 6" xfId="25809"/>
    <cellStyle name="20% - Accent6 4 2 2 3 2 7" xfId="29705"/>
    <cellStyle name="20% - Accent6 4 2 2 3 3" xfId="7080"/>
    <cellStyle name="20% - Accent6 4 2 2 3 4" xfId="11365"/>
    <cellStyle name="20% - Accent6 4 2 2 3 5" xfId="15637"/>
    <cellStyle name="20% - Accent6 4 2 2 3 6" xfId="19872"/>
    <cellStyle name="20% - Accent6 4 2 2 3 7" xfId="24110"/>
    <cellStyle name="20% - Accent6 4 2 2 3 8" xfId="28188"/>
    <cellStyle name="20% - Accent6 4 2 2 4" xfId="1243"/>
    <cellStyle name="20% - Accent6 4 2 2 4 2" xfId="6220"/>
    <cellStyle name="20% - Accent6 4 2 2 4 3" xfId="10509"/>
    <cellStyle name="20% - Accent6 4 2 2 4 4" xfId="14787"/>
    <cellStyle name="20% - Accent6 4 2 2 4 5" xfId="19030"/>
    <cellStyle name="20% - Accent6 4 2 2 4 6" xfId="23276"/>
    <cellStyle name="20% - Accent6 4 2 2 4 7" xfId="27381"/>
    <cellStyle name="20% - Accent6 4 2 2 5" xfId="3227"/>
    <cellStyle name="20% - Accent6 4 2 2 5 2" xfId="8201"/>
    <cellStyle name="20% - Accent6 4 2 2 5 3" xfId="12478"/>
    <cellStyle name="20% - Accent6 4 2 2 5 4" xfId="16738"/>
    <cellStyle name="20% - Accent6 4 2 2 5 5" xfId="20956"/>
    <cellStyle name="20% - Accent6 4 2 2 5 6" xfId="25152"/>
    <cellStyle name="20% - Accent6 4 2 2 5 7" xfId="29048"/>
    <cellStyle name="20% - Accent6 4 2 2 6" xfId="4576"/>
    <cellStyle name="20% - Accent6 4 2 2 6 2" xfId="9548"/>
    <cellStyle name="20% - Accent6 4 2 2 6 3" xfId="13826"/>
    <cellStyle name="20% - Accent6 4 2 2 6 4" xfId="18083"/>
    <cellStyle name="20% - Accent6 4 2 2 6 5" xfId="22300"/>
    <cellStyle name="20% - Accent6 4 2 2 6 6" xfId="26486"/>
    <cellStyle name="20% - Accent6 4 2 2 6 7" xfId="30365"/>
    <cellStyle name="20% - Accent6 4 2 2 7" xfId="5450"/>
    <cellStyle name="20% - Accent6 4 2 2 8" xfId="5049"/>
    <cellStyle name="20% - Accent6 4 2 2 9" xfId="6093"/>
    <cellStyle name="20% - Accent6 4 2 3" xfId="690"/>
    <cellStyle name="20% - Accent6 4 2 3 10" xfId="22746"/>
    <cellStyle name="20% - Accent6 4 2 3 11" xfId="26898"/>
    <cellStyle name="20% - Accent6 4 2 3 2" xfId="2336"/>
    <cellStyle name="20% - Accent6 4 2 3 2 2" xfId="4059"/>
    <cellStyle name="20% - Accent6 4 2 3 2 2 2" xfId="9033"/>
    <cellStyle name="20% - Accent6 4 2 3 2 2 3" xfId="13310"/>
    <cellStyle name="20% - Accent6 4 2 3 2 2 4" xfId="17569"/>
    <cellStyle name="20% - Accent6 4 2 3 2 2 5" xfId="21788"/>
    <cellStyle name="20% - Accent6 4 2 3 2 2 6" xfId="25983"/>
    <cellStyle name="20% - Accent6 4 2 3 2 2 7" xfId="29879"/>
    <cellStyle name="20% - Accent6 4 2 3 2 3" xfId="7312"/>
    <cellStyle name="20% - Accent6 4 2 3 2 4" xfId="11597"/>
    <cellStyle name="20% - Accent6 4 2 3 2 5" xfId="15869"/>
    <cellStyle name="20% - Accent6 4 2 3 2 6" xfId="20104"/>
    <cellStyle name="20% - Accent6 4 2 3 2 7" xfId="24342"/>
    <cellStyle name="20% - Accent6 4 2 3 2 8" xfId="28420"/>
    <cellStyle name="20% - Accent6 4 2 3 3" xfId="1484"/>
    <cellStyle name="20% - Accent6 4 2 3 3 2" xfId="6461"/>
    <cellStyle name="20% - Accent6 4 2 3 3 3" xfId="10750"/>
    <cellStyle name="20% - Accent6 4 2 3 3 4" xfId="15026"/>
    <cellStyle name="20% - Accent6 4 2 3 3 5" xfId="19268"/>
    <cellStyle name="20% - Accent6 4 2 3 3 6" xfId="23515"/>
    <cellStyle name="20% - Accent6 4 2 3 3 7" xfId="27613"/>
    <cellStyle name="20% - Accent6 4 2 3 4" xfId="3402"/>
    <cellStyle name="20% - Accent6 4 2 3 4 2" xfId="8376"/>
    <cellStyle name="20% - Accent6 4 2 3 4 3" xfId="12653"/>
    <cellStyle name="20% - Accent6 4 2 3 4 4" xfId="16912"/>
    <cellStyle name="20% - Accent6 4 2 3 4 5" xfId="21131"/>
    <cellStyle name="20% - Accent6 4 2 3 4 6" xfId="25326"/>
    <cellStyle name="20% - Accent6 4 2 3 4 7" xfId="29222"/>
    <cellStyle name="20% - Accent6 4 2 3 5" xfId="4750"/>
    <cellStyle name="20% - Accent6 4 2 3 5 2" xfId="9722"/>
    <cellStyle name="20% - Accent6 4 2 3 5 3" xfId="14000"/>
    <cellStyle name="20% - Accent6 4 2 3 5 4" xfId="18257"/>
    <cellStyle name="20% - Accent6 4 2 3 5 5" xfId="22474"/>
    <cellStyle name="20% - Accent6 4 2 3 5 6" xfId="26660"/>
    <cellStyle name="20% - Accent6 4 2 3 5 7" xfId="30539"/>
    <cellStyle name="20% - Accent6 4 2 3 6" xfId="5668"/>
    <cellStyle name="20% - Accent6 4 2 3 7" xfId="9960"/>
    <cellStyle name="20% - Accent6 4 2 3 8" xfId="14238"/>
    <cellStyle name="20% - Accent6 4 2 3 9" xfId="18495"/>
    <cellStyle name="20% - Accent6 4 2 4" xfId="1951"/>
    <cellStyle name="20% - Accent6 4 2 4 2" xfId="3730"/>
    <cellStyle name="20% - Accent6 4 2 4 2 2" xfId="8704"/>
    <cellStyle name="20% - Accent6 4 2 4 2 3" xfId="12981"/>
    <cellStyle name="20% - Accent6 4 2 4 2 4" xfId="17240"/>
    <cellStyle name="20% - Accent6 4 2 4 2 5" xfId="21459"/>
    <cellStyle name="20% - Accent6 4 2 4 2 6" xfId="25654"/>
    <cellStyle name="20% - Accent6 4 2 4 2 7" xfId="29550"/>
    <cellStyle name="20% - Accent6 4 2 4 3" xfId="6927"/>
    <cellStyle name="20% - Accent6 4 2 4 4" xfId="11212"/>
    <cellStyle name="20% - Accent6 4 2 4 5" xfId="15485"/>
    <cellStyle name="20% - Accent6 4 2 4 6" xfId="19721"/>
    <cellStyle name="20% - Accent6 4 2 4 7" xfId="23959"/>
    <cellStyle name="20% - Accent6 4 2 4 8" xfId="28037"/>
    <cellStyle name="20% - Accent6 4 2 5" xfId="1067"/>
    <cellStyle name="20% - Accent6 4 2 5 2" xfId="6045"/>
    <cellStyle name="20% - Accent6 4 2 5 3" xfId="10334"/>
    <cellStyle name="20% - Accent6 4 2 5 4" xfId="14612"/>
    <cellStyle name="20% - Accent6 4 2 5 5" xfId="18861"/>
    <cellStyle name="20% - Accent6 4 2 5 6" xfId="23109"/>
    <cellStyle name="20% - Accent6 4 2 5 7" xfId="27229"/>
    <cellStyle name="20% - Accent6 4 2 6" xfId="3072"/>
    <cellStyle name="20% - Accent6 4 2 6 2" xfId="8046"/>
    <cellStyle name="20% - Accent6 4 2 6 3" xfId="12323"/>
    <cellStyle name="20% - Accent6 4 2 6 4" xfId="16583"/>
    <cellStyle name="20% - Accent6 4 2 6 5" xfId="20801"/>
    <cellStyle name="20% - Accent6 4 2 6 6" xfId="24997"/>
    <cellStyle name="20% - Accent6 4 2 6 7" xfId="28893"/>
    <cellStyle name="20% - Accent6 4 2 7" xfId="4421"/>
    <cellStyle name="20% - Accent6 4 2 7 2" xfId="9393"/>
    <cellStyle name="20% - Accent6 4 2 7 3" xfId="13671"/>
    <cellStyle name="20% - Accent6 4 2 7 4" xfId="17928"/>
    <cellStyle name="20% - Accent6 4 2 7 5" xfId="22145"/>
    <cellStyle name="20% - Accent6 4 2 7 6" xfId="26331"/>
    <cellStyle name="20% - Accent6 4 2 7 7" xfId="30210"/>
    <cellStyle name="20% - Accent6 4 2 8" xfId="5286"/>
    <cellStyle name="20% - Accent6 4 2 9" xfId="5945"/>
    <cellStyle name="20% - Accent6 4 3" xfId="409"/>
    <cellStyle name="20% - Accent6 4 3 10" xfId="16405"/>
    <cellStyle name="20% - Accent6 4 3 11" xfId="20538"/>
    <cellStyle name="20% - Accent6 4 3 12" xfId="24834"/>
    <cellStyle name="20% - Accent6 4 3 2" xfId="783"/>
    <cellStyle name="20% - Accent6 4 3 2 10" xfId="22839"/>
    <cellStyle name="20% - Accent6 4 3 2 11" xfId="26991"/>
    <cellStyle name="20% - Accent6 4 3 2 2" xfId="2337"/>
    <cellStyle name="20% - Accent6 4 3 2 2 2" xfId="4152"/>
    <cellStyle name="20% - Accent6 4 3 2 2 2 2" xfId="9126"/>
    <cellStyle name="20% - Accent6 4 3 2 2 2 3" xfId="13403"/>
    <cellStyle name="20% - Accent6 4 3 2 2 2 4" xfId="17662"/>
    <cellStyle name="20% - Accent6 4 3 2 2 2 5" xfId="21881"/>
    <cellStyle name="20% - Accent6 4 3 2 2 2 6" xfId="26076"/>
    <cellStyle name="20% - Accent6 4 3 2 2 2 7" xfId="29972"/>
    <cellStyle name="20% - Accent6 4 3 2 2 3" xfId="7313"/>
    <cellStyle name="20% - Accent6 4 3 2 2 4" xfId="11598"/>
    <cellStyle name="20% - Accent6 4 3 2 2 5" xfId="15870"/>
    <cellStyle name="20% - Accent6 4 3 2 2 6" xfId="20105"/>
    <cellStyle name="20% - Accent6 4 3 2 2 7" xfId="24343"/>
    <cellStyle name="20% - Accent6 4 3 2 2 8" xfId="28421"/>
    <cellStyle name="20% - Accent6 4 3 2 3" xfId="1485"/>
    <cellStyle name="20% - Accent6 4 3 2 3 2" xfId="6462"/>
    <cellStyle name="20% - Accent6 4 3 2 3 3" xfId="10751"/>
    <cellStyle name="20% - Accent6 4 3 2 3 4" xfId="15027"/>
    <cellStyle name="20% - Accent6 4 3 2 3 5" xfId="19269"/>
    <cellStyle name="20% - Accent6 4 3 2 3 6" xfId="23516"/>
    <cellStyle name="20% - Accent6 4 3 2 3 7" xfId="27614"/>
    <cellStyle name="20% - Accent6 4 3 2 4" xfId="3495"/>
    <cellStyle name="20% - Accent6 4 3 2 4 2" xfId="8469"/>
    <cellStyle name="20% - Accent6 4 3 2 4 3" xfId="12746"/>
    <cellStyle name="20% - Accent6 4 3 2 4 4" xfId="17005"/>
    <cellStyle name="20% - Accent6 4 3 2 4 5" xfId="21224"/>
    <cellStyle name="20% - Accent6 4 3 2 4 6" xfId="25419"/>
    <cellStyle name="20% - Accent6 4 3 2 4 7" xfId="29315"/>
    <cellStyle name="20% - Accent6 4 3 2 5" xfId="4843"/>
    <cellStyle name="20% - Accent6 4 3 2 5 2" xfId="9815"/>
    <cellStyle name="20% - Accent6 4 3 2 5 3" xfId="14093"/>
    <cellStyle name="20% - Accent6 4 3 2 5 4" xfId="18350"/>
    <cellStyle name="20% - Accent6 4 3 2 5 5" xfId="22567"/>
    <cellStyle name="20% - Accent6 4 3 2 5 6" xfId="26753"/>
    <cellStyle name="20% - Accent6 4 3 2 5 7" xfId="30632"/>
    <cellStyle name="20% - Accent6 4 3 2 6" xfId="5761"/>
    <cellStyle name="20% - Accent6 4 3 2 7" xfId="10053"/>
    <cellStyle name="20% - Accent6 4 3 2 8" xfId="14331"/>
    <cellStyle name="20% - Accent6 4 3 2 9" xfId="18588"/>
    <cellStyle name="20% - Accent6 4 3 3" xfId="2042"/>
    <cellStyle name="20% - Accent6 4 3 3 2" xfId="3823"/>
    <cellStyle name="20% - Accent6 4 3 3 2 2" xfId="8797"/>
    <cellStyle name="20% - Accent6 4 3 3 2 3" xfId="13074"/>
    <cellStyle name="20% - Accent6 4 3 3 2 4" xfId="17333"/>
    <cellStyle name="20% - Accent6 4 3 3 2 5" xfId="21552"/>
    <cellStyle name="20% - Accent6 4 3 3 2 6" xfId="25747"/>
    <cellStyle name="20% - Accent6 4 3 3 2 7" xfId="29643"/>
    <cellStyle name="20% - Accent6 4 3 3 3" xfId="7018"/>
    <cellStyle name="20% - Accent6 4 3 3 4" xfId="11303"/>
    <cellStyle name="20% - Accent6 4 3 3 5" xfId="15575"/>
    <cellStyle name="20% - Accent6 4 3 3 6" xfId="19810"/>
    <cellStyle name="20% - Accent6 4 3 3 7" xfId="24048"/>
    <cellStyle name="20% - Accent6 4 3 3 8" xfId="28126"/>
    <cellStyle name="20% - Accent6 4 3 4" xfId="1181"/>
    <cellStyle name="20% - Accent6 4 3 4 2" xfId="6158"/>
    <cellStyle name="20% - Accent6 4 3 4 3" xfId="10447"/>
    <cellStyle name="20% - Accent6 4 3 4 4" xfId="14725"/>
    <cellStyle name="20% - Accent6 4 3 4 5" xfId="18968"/>
    <cellStyle name="20% - Accent6 4 3 4 6" xfId="23214"/>
    <cellStyle name="20% - Accent6 4 3 4 7" xfId="27319"/>
    <cellStyle name="20% - Accent6 4 3 5" xfId="3165"/>
    <cellStyle name="20% - Accent6 4 3 5 2" xfId="8139"/>
    <cellStyle name="20% - Accent6 4 3 5 3" xfId="12416"/>
    <cellStyle name="20% - Accent6 4 3 5 4" xfId="16676"/>
    <cellStyle name="20% - Accent6 4 3 5 5" xfId="20894"/>
    <cellStyle name="20% - Accent6 4 3 5 6" xfId="25090"/>
    <cellStyle name="20% - Accent6 4 3 5 7" xfId="28986"/>
    <cellStyle name="20% - Accent6 4 3 6" xfId="4514"/>
    <cellStyle name="20% - Accent6 4 3 6 2" xfId="9486"/>
    <cellStyle name="20% - Accent6 4 3 6 3" xfId="13764"/>
    <cellStyle name="20% - Accent6 4 3 6 4" xfId="18021"/>
    <cellStyle name="20% - Accent6 4 3 6 5" xfId="22238"/>
    <cellStyle name="20% - Accent6 4 3 6 6" xfId="26424"/>
    <cellStyle name="20% - Accent6 4 3 6 7" xfId="30303"/>
    <cellStyle name="20% - Accent6 4 3 7" xfId="5388"/>
    <cellStyle name="20% - Accent6 4 3 8" xfId="7862"/>
    <cellStyle name="20% - Accent6 4 3 9" xfId="12142"/>
    <cellStyle name="20% - Accent6 4 4" xfId="523"/>
    <cellStyle name="20% - Accent6 4 4 10" xfId="7766"/>
    <cellStyle name="20% - Accent6 4 4 11" xfId="5044"/>
    <cellStyle name="20% - Accent6 4 4 12" xfId="19448"/>
    <cellStyle name="20% - Accent6 4 4 2" xfId="897"/>
    <cellStyle name="20% - Accent6 4 4 2 10" xfId="22953"/>
    <cellStyle name="20% - Accent6 4 4 2 11" xfId="27105"/>
    <cellStyle name="20% - Accent6 4 4 2 2" xfId="2338"/>
    <cellStyle name="20% - Accent6 4 4 2 2 2" xfId="4266"/>
    <cellStyle name="20% - Accent6 4 4 2 2 2 2" xfId="9240"/>
    <cellStyle name="20% - Accent6 4 4 2 2 2 3" xfId="13517"/>
    <cellStyle name="20% - Accent6 4 4 2 2 2 4" xfId="17776"/>
    <cellStyle name="20% - Accent6 4 4 2 2 2 5" xfId="21995"/>
    <cellStyle name="20% - Accent6 4 4 2 2 2 6" xfId="26190"/>
    <cellStyle name="20% - Accent6 4 4 2 2 2 7" xfId="30086"/>
    <cellStyle name="20% - Accent6 4 4 2 2 3" xfId="7314"/>
    <cellStyle name="20% - Accent6 4 4 2 2 4" xfId="11599"/>
    <cellStyle name="20% - Accent6 4 4 2 2 5" xfId="15871"/>
    <cellStyle name="20% - Accent6 4 4 2 2 6" xfId="20106"/>
    <cellStyle name="20% - Accent6 4 4 2 2 7" xfId="24344"/>
    <cellStyle name="20% - Accent6 4 4 2 2 8" xfId="28422"/>
    <cellStyle name="20% - Accent6 4 4 2 3" xfId="1486"/>
    <cellStyle name="20% - Accent6 4 4 2 3 2" xfId="6463"/>
    <cellStyle name="20% - Accent6 4 4 2 3 3" xfId="10752"/>
    <cellStyle name="20% - Accent6 4 4 2 3 4" xfId="15028"/>
    <cellStyle name="20% - Accent6 4 4 2 3 5" xfId="19270"/>
    <cellStyle name="20% - Accent6 4 4 2 3 6" xfId="23517"/>
    <cellStyle name="20% - Accent6 4 4 2 3 7" xfId="27615"/>
    <cellStyle name="20% - Accent6 4 4 2 4" xfId="3609"/>
    <cellStyle name="20% - Accent6 4 4 2 4 2" xfId="8583"/>
    <cellStyle name="20% - Accent6 4 4 2 4 3" xfId="12860"/>
    <cellStyle name="20% - Accent6 4 4 2 4 4" xfId="17119"/>
    <cellStyle name="20% - Accent6 4 4 2 4 5" xfId="21338"/>
    <cellStyle name="20% - Accent6 4 4 2 4 6" xfId="25533"/>
    <cellStyle name="20% - Accent6 4 4 2 4 7" xfId="29429"/>
    <cellStyle name="20% - Accent6 4 4 2 5" xfId="4957"/>
    <cellStyle name="20% - Accent6 4 4 2 5 2" xfId="9929"/>
    <cellStyle name="20% - Accent6 4 4 2 5 3" xfId="14207"/>
    <cellStyle name="20% - Accent6 4 4 2 5 4" xfId="18464"/>
    <cellStyle name="20% - Accent6 4 4 2 5 5" xfId="22681"/>
    <cellStyle name="20% - Accent6 4 4 2 5 6" xfId="26867"/>
    <cellStyle name="20% - Accent6 4 4 2 5 7" xfId="30746"/>
    <cellStyle name="20% - Accent6 4 4 2 6" xfId="5875"/>
    <cellStyle name="20% - Accent6 4 4 2 7" xfId="10167"/>
    <cellStyle name="20% - Accent6 4 4 2 8" xfId="14445"/>
    <cellStyle name="20% - Accent6 4 4 2 9" xfId="18702"/>
    <cellStyle name="20% - Accent6 4 4 3" xfId="2171"/>
    <cellStyle name="20% - Accent6 4 4 3 2" xfId="3937"/>
    <cellStyle name="20% - Accent6 4 4 3 2 2" xfId="8911"/>
    <cellStyle name="20% - Accent6 4 4 3 2 3" xfId="13188"/>
    <cellStyle name="20% - Accent6 4 4 3 2 4" xfId="17447"/>
    <cellStyle name="20% - Accent6 4 4 3 2 5" xfId="21666"/>
    <cellStyle name="20% - Accent6 4 4 3 2 6" xfId="25861"/>
    <cellStyle name="20% - Accent6 4 4 3 2 7" xfId="29757"/>
    <cellStyle name="20% - Accent6 4 4 3 3" xfId="7147"/>
    <cellStyle name="20% - Accent6 4 4 3 4" xfId="11432"/>
    <cellStyle name="20% - Accent6 4 4 3 5" xfId="15704"/>
    <cellStyle name="20% - Accent6 4 4 3 6" xfId="19939"/>
    <cellStyle name="20% - Accent6 4 4 3 7" xfId="24177"/>
    <cellStyle name="20% - Accent6 4 4 3 8" xfId="28255"/>
    <cellStyle name="20% - Accent6 4 4 4" xfId="1314"/>
    <cellStyle name="20% - Accent6 4 4 4 2" xfId="6291"/>
    <cellStyle name="20% - Accent6 4 4 4 3" xfId="10580"/>
    <cellStyle name="20% - Accent6 4 4 4 4" xfId="14856"/>
    <cellStyle name="20% - Accent6 4 4 4 5" xfId="19098"/>
    <cellStyle name="20% - Accent6 4 4 4 6" xfId="23345"/>
    <cellStyle name="20% - Accent6 4 4 4 7" xfId="27448"/>
    <cellStyle name="20% - Accent6 4 4 5" xfId="3279"/>
    <cellStyle name="20% - Accent6 4 4 5 2" xfId="8253"/>
    <cellStyle name="20% - Accent6 4 4 5 3" xfId="12530"/>
    <cellStyle name="20% - Accent6 4 4 5 4" xfId="16790"/>
    <cellStyle name="20% - Accent6 4 4 5 5" xfId="21008"/>
    <cellStyle name="20% - Accent6 4 4 5 6" xfId="25204"/>
    <cellStyle name="20% - Accent6 4 4 5 7" xfId="29100"/>
    <cellStyle name="20% - Accent6 4 4 6" xfId="4628"/>
    <cellStyle name="20% - Accent6 4 4 6 2" xfId="9600"/>
    <cellStyle name="20% - Accent6 4 4 6 3" xfId="13878"/>
    <cellStyle name="20% - Accent6 4 4 6 4" xfId="18135"/>
    <cellStyle name="20% - Accent6 4 4 6 5" xfId="22352"/>
    <cellStyle name="20% - Accent6 4 4 6 6" xfId="26538"/>
    <cellStyle name="20% - Accent6 4 4 6 7" xfId="30417"/>
    <cellStyle name="20% - Accent6 4 4 7" xfId="5502"/>
    <cellStyle name="20% - Accent6 4 4 8" xfId="5119"/>
    <cellStyle name="20% - Accent6 4 4 9" xfId="5264"/>
    <cellStyle name="20% - Accent6 4 5" xfId="624"/>
    <cellStyle name="20% - Accent6 4 5 10" xfId="13561"/>
    <cellStyle name="20% - Accent6 4 5 11" xfId="20687"/>
    <cellStyle name="20% - Accent6 4 5 12" xfId="20565"/>
    <cellStyle name="20% - Accent6 4 5 2" xfId="1488"/>
    <cellStyle name="20% - Accent6 4 5 2 2" xfId="2340"/>
    <cellStyle name="20% - Accent6 4 5 2 2 2" xfId="7316"/>
    <cellStyle name="20% - Accent6 4 5 2 2 3" xfId="11601"/>
    <cellStyle name="20% - Accent6 4 5 2 2 4" xfId="15873"/>
    <cellStyle name="20% - Accent6 4 5 2 2 5" xfId="20108"/>
    <cellStyle name="20% - Accent6 4 5 2 2 6" xfId="24346"/>
    <cellStyle name="20% - Accent6 4 5 2 2 7" xfId="28424"/>
    <cellStyle name="20% - Accent6 4 5 2 3" xfId="3993"/>
    <cellStyle name="20% - Accent6 4 5 2 3 2" xfId="8967"/>
    <cellStyle name="20% - Accent6 4 5 2 3 3" xfId="13244"/>
    <cellStyle name="20% - Accent6 4 5 2 3 4" xfId="17503"/>
    <cellStyle name="20% - Accent6 4 5 2 3 5" xfId="21722"/>
    <cellStyle name="20% - Accent6 4 5 2 3 6" xfId="25917"/>
    <cellStyle name="20% - Accent6 4 5 2 3 7" xfId="29813"/>
    <cellStyle name="20% - Accent6 4 5 2 4" xfId="6465"/>
    <cellStyle name="20% - Accent6 4 5 2 5" xfId="10754"/>
    <cellStyle name="20% - Accent6 4 5 2 6" xfId="15030"/>
    <cellStyle name="20% - Accent6 4 5 2 7" xfId="19272"/>
    <cellStyle name="20% - Accent6 4 5 2 8" xfId="23519"/>
    <cellStyle name="20% - Accent6 4 5 2 9" xfId="27617"/>
    <cellStyle name="20% - Accent6 4 5 3" xfId="2339"/>
    <cellStyle name="20% - Accent6 4 5 3 2" xfId="7315"/>
    <cellStyle name="20% - Accent6 4 5 3 3" xfId="11600"/>
    <cellStyle name="20% - Accent6 4 5 3 4" xfId="15872"/>
    <cellStyle name="20% - Accent6 4 5 3 5" xfId="20107"/>
    <cellStyle name="20% - Accent6 4 5 3 6" xfId="24345"/>
    <cellStyle name="20% - Accent6 4 5 3 7" xfId="28423"/>
    <cellStyle name="20% - Accent6 4 5 4" xfId="1487"/>
    <cellStyle name="20% - Accent6 4 5 4 2" xfId="6464"/>
    <cellStyle name="20% - Accent6 4 5 4 3" xfId="10753"/>
    <cellStyle name="20% - Accent6 4 5 4 4" xfId="15029"/>
    <cellStyle name="20% - Accent6 4 5 4 5" xfId="19271"/>
    <cellStyle name="20% - Accent6 4 5 4 6" xfId="23518"/>
    <cellStyle name="20% - Accent6 4 5 4 7" xfId="27616"/>
    <cellStyle name="20% - Accent6 4 5 5" xfId="3336"/>
    <cellStyle name="20% - Accent6 4 5 5 2" xfId="8310"/>
    <cellStyle name="20% - Accent6 4 5 5 3" xfId="12587"/>
    <cellStyle name="20% - Accent6 4 5 5 4" xfId="16846"/>
    <cellStyle name="20% - Accent6 4 5 5 5" xfId="21065"/>
    <cellStyle name="20% - Accent6 4 5 5 6" xfId="25260"/>
    <cellStyle name="20% - Accent6 4 5 5 7" xfId="29156"/>
    <cellStyle name="20% - Accent6 4 5 6" xfId="4684"/>
    <cellStyle name="20% - Accent6 4 5 6 2" xfId="9656"/>
    <cellStyle name="20% - Accent6 4 5 6 3" xfId="13934"/>
    <cellStyle name="20% - Accent6 4 5 6 4" xfId="18191"/>
    <cellStyle name="20% - Accent6 4 5 6 5" xfId="22408"/>
    <cellStyle name="20% - Accent6 4 5 6 6" xfId="26594"/>
    <cellStyle name="20% - Accent6 4 5 6 7" xfId="30473"/>
    <cellStyle name="20% - Accent6 4 5 7" xfId="5602"/>
    <cellStyle name="20% - Accent6 4 5 8" xfId="5533"/>
    <cellStyle name="20% - Accent6 4 5 9" xfId="9284"/>
    <cellStyle name="20% - Accent6 4 6" xfId="1489"/>
    <cellStyle name="20% - Accent6 4 6 2" xfId="2341"/>
    <cellStyle name="20% - Accent6 4 6 2 2" xfId="7317"/>
    <cellStyle name="20% - Accent6 4 6 2 3" xfId="11602"/>
    <cellStyle name="20% - Accent6 4 6 2 4" xfId="15874"/>
    <cellStyle name="20% - Accent6 4 6 2 5" xfId="20109"/>
    <cellStyle name="20% - Accent6 4 6 2 6" xfId="24347"/>
    <cellStyle name="20% - Accent6 4 6 2 7" xfId="28425"/>
    <cellStyle name="20% - Accent6 4 6 3" xfId="3664"/>
    <cellStyle name="20% - Accent6 4 6 3 2" xfId="8638"/>
    <cellStyle name="20% - Accent6 4 6 3 3" xfId="12915"/>
    <cellStyle name="20% - Accent6 4 6 3 4" xfId="17174"/>
    <cellStyle name="20% - Accent6 4 6 3 5" xfId="21393"/>
    <cellStyle name="20% - Accent6 4 6 3 6" xfId="25588"/>
    <cellStyle name="20% - Accent6 4 6 3 7" xfId="29484"/>
    <cellStyle name="20% - Accent6 4 6 4" xfId="6466"/>
    <cellStyle name="20% - Accent6 4 6 5" xfId="10755"/>
    <cellStyle name="20% - Accent6 4 6 6" xfId="15031"/>
    <cellStyle name="20% - Accent6 4 6 7" xfId="19273"/>
    <cellStyle name="20% - Accent6 4 6 8" xfId="23520"/>
    <cellStyle name="20% - Accent6 4 6 9" xfId="27618"/>
    <cellStyle name="20% - Accent6 4 7" xfId="1876"/>
    <cellStyle name="20% - Accent6 4 7 2" xfId="6852"/>
    <cellStyle name="20% - Accent6 4 7 3" xfId="11138"/>
    <cellStyle name="20% - Accent6 4 7 4" xfId="15412"/>
    <cellStyle name="20% - Accent6 4 7 5" xfId="19648"/>
    <cellStyle name="20% - Accent6 4 7 6" xfId="23888"/>
    <cellStyle name="20% - Accent6 4 7 7" xfId="27969"/>
    <cellStyle name="20% - Accent6 4 8" xfId="963"/>
    <cellStyle name="20% - Accent6 4 8 2" xfId="5941"/>
    <cellStyle name="20% - Accent6 4 8 3" xfId="10231"/>
    <cellStyle name="20% - Accent6 4 8 4" xfId="14510"/>
    <cellStyle name="20% - Accent6 4 8 5" xfId="18765"/>
    <cellStyle name="20% - Accent6 4 8 6" xfId="23015"/>
    <cellStyle name="20% - Accent6 4 8 7" xfId="27160"/>
    <cellStyle name="20% - Accent6 4 9" xfId="3001"/>
    <cellStyle name="20% - Accent6 4 9 2" xfId="7975"/>
    <cellStyle name="20% - Accent6 4 9 3" xfId="12252"/>
    <cellStyle name="20% - Accent6 4 9 4" xfId="16512"/>
    <cellStyle name="20% - Accent6 4 9 5" xfId="20731"/>
    <cellStyle name="20% - Accent6 4 9 6" xfId="24929"/>
    <cellStyle name="20% - Accent6 4 9 7" xfId="28826"/>
    <cellStyle name="20% - Accent6 5" xfId="256"/>
    <cellStyle name="20% - Accent6 5 2" xfId="440"/>
    <cellStyle name="20% - Accent6 5 2 10" xfId="6001"/>
    <cellStyle name="20% - Accent6 5 2 11" xfId="22988"/>
    <cellStyle name="20% - Accent6 5 2 2" xfId="814"/>
    <cellStyle name="20% - Accent6 5 2 2 10" xfId="18619"/>
    <cellStyle name="20% - Accent6 5 2 2 11" xfId="22870"/>
    <cellStyle name="20% - Accent6 5 2 2 12" xfId="27022"/>
    <cellStyle name="20% - Accent6 5 2 2 2" xfId="1490"/>
    <cellStyle name="20% - Accent6 5 2 2 2 2" xfId="2342"/>
    <cellStyle name="20% - Accent6 5 2 2 2 2 2" xfId="7318"/>
    <cellStyle name="20% - Accent6 5 2 2 2 2 3" xfId="11603"/>
    <cellStyle name="20% - Accent6 5 2 2 2 2 4" xfId="15875"/>
    <cellStyle name="20% - Accent6 5 2 2 2 2 5" xfId="20110"/>
    <cellStyle name="20% - Accent6 5 2 2 2 2 6" xfId="24348"/>
    <cellStyle name="20% - Accent6 5 2 2 2 2 7" xfId="28426"/>
    <cellStyle name="20% - Accent6 5 2 2 2 3" xfId="4183"/>
    <cellStyle name="20% - Accent6 5 2 2 2 3 2" xfId="9157"/>
    <cellStyle name="20% - Accent6 5 2 2 2 3 3" xfId="13434"/>
    <cellStyle name="20% - Accent6 5 2 2 2 3 4" xfId="17693"/>
    <cellStyle name="20% - Accent6 5 2 2 2 3 5" xfId="21912"/>
    <cellStyle name="20% - Accent6 5 2 2 2 3 6" xfId="26107"/>
    <cellStyle name="20% - Accent6 5 2 2 2 3 7" xfId="30003"/>
    <cellStyle name="20% - Accent6 5 2 2 2 4" xfId="6467"/>
    <cellStyle name="20% - Accent6 5 2 2 2 5" xfId="10756"/>
    <cellStyle name="20% - Accent6 5 2 2 2 6" xfId="15032"/>
    <cellStyle name="20% - Accent6 5 2 2 2 7" xfId="19274"/>
    <cellStyle name="20% - Accent6 5 2 2 2 8" xfId="23521"/>
    <cellStyle name="20% - Accent6 5 2 2 2 9" xfId="27619"/>
    <cellStyle name="20% - Accent6 5 2 2 3" xfId="2073"/>
    <cellStyle name="20% - Accent6 5 2 2 3 2" xfId="7049"/>
    <cellStyle name="20% - Accent6 5 2 2 3 3" xfId="11334"/>
    <cellStyle name="20% - Accent6 5 2 2 3 4" xfId="15606"/>
    <cellStyle name="20% - Accent6 5 2 2 3 5" xfId="19841"/>
    <cellStyle name="20% - Accent6 5 2 2 3 6" xfId="24079"/>
    <cellStyle name="20% - Accent6 5 2 2 3 7" xfId="28157"/>
    <cellStyle name="20% - Accent6 5 2 2 4" xfId="1212"/>
    <cellStyle name="20% - Accent6 5 2 2 4 2" xfId="6189"/>
    <cellStyle name="20% - Accent6 5 2 2 4 3" xfId="10478"/>
    <cellStyle name="20% - Accent6 5 2 2 4 4" xfId="14756"/>
    <cellStyle name="20% - Accent6 5 2 2 4 5" xfId="18999"/>
    <cellStyle name="20% - Accent6 5 2 2 4 6" xfId="23245"/>
    <cellStyle name="20% - Accent6 5 2 2 4 7" xfId="27350"/>
    <cellStyle name="20% - Accent6 5 2 2 5" xfId="3526"/>
    <cellStyle name="20% - Accent6 5 2 2 5 2" xfId="8500"/>
    <cellStyle name="20% - Accent6 5 2 2 5 3" xfId="12777"/>
    <cellStyle name="20% - Accent6 5 2 2 5 4" xfId="17036"/>
    <cellStyle name="20% - Accent6 5 2 2 5 5" xfId="21255"/>
    <cellStyle name="20% - Accent6 5 2 2 5 6" xfId="25450"/>
    <cellStyle name="20% - Accent6 5 2 2 5 7" xfId="29346"/>
    <cellStyle name="20% - Accent6 5 2 2 6" xfId="4874"/>
    <cellStyle name="20% - Accent6 5 2 2 6 2" xfId="9846"/>
    <cellStyle name="20% - Accent6 5 2 2 6 3" xfId="14124"/>
    <cellStyle name="20% - Accent6 5 2 2 6 4" xfId="18381"/>
    <cellStyle name="20% - Accent6 5 2 2 6 5" xfId="22598"/>
    <cellStyle name="20% - Accent6 5 2 2 6 6" xfId="26784"/>
    <cellStyle name="20% - Accent6 5 2 2 6 7" xfId="30663"/>
    <cellStyle name="20% - Accent6 5 2 2 7" xfId="5792"/>
    <cellStyle name="20% - Accent6 5 2 2 8" xfId="10084"/>
    <cellStyle name="20% - Accent6 5 2 2 9" xfId="14362"/>
    <cellStyle name="20% - Accent6 5 2 3" xfId="1113"/>
    <cellStyle name="20% - Accent6 5 2 3 2" xfId="3854"/>
    <cellStyle name="20% - Accent6 5 2 3 2 2" xfId="8828"/>
    <cellStyle name="20% - Accent6 5 2 3 2 3" xfId="13105"/>
    <cellStyle name="20% - Accent6 5 2 3 2 4" xfId="17364"/>
    <cellStyle name="20% - Accent6 5 2 3 2 5" xfId="21583"/>
    <cellStyle name="20% - Accent6 5 2 3 2 6" xfId="25778"/>
    <cellStyle name="20% - Accent6 5 2 3 2 7" xfId="29674"/>
    <cellStyle name="20% - Accent6 5 2 4" xfId="3196"/>
    <cellStyle name="20% - Accent6 5 2 4 2" xfId="8170"/>
    <cellStyle name="20% - Accent6 5 2 4 3" xfId="12447"/>
    <cellStyle name="20% - Accent6 5 2 4 4" xfId="16707"/>
    <cellStyle name="20% - Accent6 5 2 4 5" xfId="20925"/>
    <cellStyle name="20% - Accent6 5 2 4 6" xfId="25121"/>
    <cellStyle name="20% - Accent6 5 2 4 7" xfId="29017"/>
    <cellStyle name="20% - Accent6 5 2 5" xfId="4545"/>
    <cellStyle name="20% - Accent6 5 2 5 2" xfId="9517"/>
    <cellStyle name="20% - Accent6 5 2 5 3" xfId="13795"/>
    <cellStyle name="20% - Accent6 5 2 5 4" xfId="18052"/>
    <cellStyle name="20% - Accent6 5 2 5 5" xfId="22269"/>
    <cellStyle name="20% - Accent6 5 2 5 6" xfId="26455"/>
    <cellStyle name="20% - Accent6 5 2 5 7" xfId="30334"/>
    <cellStyle name="20% - Accent6 5 2 6" xfId="5419"/>
    <cellStyle name="20% - Accent6 5 2 7" xfId="5914"/>
    <cellStyle name="20% - Accent6 5 2 8" xfId="10204"/>
    <cellStyle name="20% - Accent6 5 2 9" xfId="14483"/>
    <cellStyle name="20% - Accent6 5 3" xfId="343"/>
    <cellStyle name="20% - Accent6 5 3 10" xfId="20457"/>
    <cellStyle name="20% - Accent6 5 3 11" xfId="26215"/>
    <cellStyle name="20% - Accent6 5 3 2" xfId="723"/>
    <cellStyle name="20% - Accent6 5 3 2 10" xfId="26931"/>
    <cellStyle name="20% - Accent6 5 3 2 2" xfId="2343"/>
    <cellStyle name="20% - Accent6 5 3 2 2 2" xfId="4092"/>
    <cellStyle name="20% - Accent6 5 3 2 2 2 2" xfId="9066"/>
    <cellStyle name="20% - Accent6 5 3 2 2 2 3" xfId="13343"/>
    <cellStyle name="20% - Accent6 5 3 2 2 2 4" xfId="17602"/>
    <cellStyle name="20% - Accent6 5 3 2 2 2 5" xfId="21821"/>
    <cellStyle name="20% - Accent6 5 3 2 2 2 6" xfId="26016"/>
    <cellStyle name="20% - Accent6 5 3 2 2 2 7" xfId="29912"/>
    <cellStyle name="20% - Accent6 5 3 2 2 3" xfId="7319"/>
    <cellStyle name="20% - Accent6 5 3 2 2 4" xfId="11604"/>
    <cellStyle name="20% - Accent6 5 3 2 2 5" xfId="15876"/>
    <cellStyle name="20% - Accent6 5 3 2 2 6" xfId="20111"/>
    <cellStyle name="20% - Accent6 5 3 2 2 7" xfId="24349"/>
    <cellStyle name="20% - Accent6 5 3 2 2 8" xfId="28427"/>
    <cellStyle name="20% - Accent6 5 3 2 3" xfId="3435"/>
    <cellStyle name="20% - Accent6 5 3 2 3 2" xfId="8409"/>
    <cellStyle name="20% - Accent6 5 3 2 3 3" xfId="12686"/>
    <cellStyle name="20% - Accent6 5 3 2 3 4" xfId="16945"/>
    <cellStyle name="20% - Accent6 5 3 2 3 5" xfId="21164"/>
    <cellStyle name="20% - Accent6 5 3 2 3 6" xfId="25359"/>
    <cellStyle name="20% - Accent6 5 3 2 3 7" xfId="29255"/>
    <cellStyle name="20% - Accent6 5 3 2 4" xfId="4783"/>
    <cellStyle name="20% - Accent6 5 3 2 4 2" xfId="9755"/>
    <cellStyle name="20% - Accent6 5 3 2 4 3" xfId="14033"/>
    <cellStyle name="20% - Accent6 5 3 2 4 4" xfId="18290"/>
    <cellStyle name="20% - Accent6 5 3 2 4 5" xfId="22507"/>
    <cellStyle name="20% - Accent6 5 3 2 4 6" xfId="26693"/>
    <cellStyle name="20% - Accent6 5 3 2 4 7" xfId="30572"/>
    <cellStyle name="20% - Accent6 5 3 2 5" xfId="5701"/>
    <cellStyle name="20% - Accent6 5 3 2 6" xfId="9993"/>
    <cellStyle name="20% - Accent6 5 3 2 7" xfId="14271"/>
    <cellStyle name="20% - Accent6 5 3 2 8" xfId="18528"/>
    <cellStyle name="20% - Accent6 5 3 2 9" xfId="22779"/>
    <cellStyle name="20% - Accent6 5 3 3" xfId="1491"/>
    <cellStyle name="20% - Accent6 5 3 3 2" xfId="3763"/>
    <cellStyle name="20% - Accent6 5 3 3 2 2" xfId="8737"/>
    <cellStyle name="20% - Accent6 5 3 3 2 3" xfId="13014"/>
    <cellStyle name="20% - Accent6 5 3 3 2 4" xfId="17273"/>
    <cellStyle name="20% - Accent6 5 3 3 2 5" xfId="21492"/>
    <cellStyle name="20% - Accent6 5 3 3 2 6" xfId="25687"/>
    <cellStyle name="20% - Accent6 5 3 3 2 7" xfId="29583"/>
    <cellStyle name="20% - Accent6 5 3 3 3" xfId="6468"/>
    <cellStyle name="20% - Accent6 5 3 3 4" xfId="10757"/>
    <cellStyle name="20% - Accent6 5 3 3 5" xfId="15033"/>
    <cellStyle name="20% - Accent6 5 3 3 6" xfId="19275"/>
    <cellStyle name="20% - Accent6 5 3 3 7" xfId="23522"/>
    <cellStyle name="20% - Accent6 5 3 3 8" xfId="27620"/>
    <cellStyle name="20% - Accent6 5 3 4" xfId="3105"/>
    <cellStyle name="20% - Accent6 5 3 4 2" xfId="8079"/>
    <cellStyle name="20% - Accent6 5 3 4 3" xfId="12356"/>
    <cellStyle name="20% - Accent6 5 3 4 4" xfId="16616"/>
    <cellStyle name="20% - Accent6 5 3 4 5" xfId="20834"/>
    <cellStyle name="20% - Accent6 5 3 4 6" xfId="25030"/>
    <cellStyle name="20% - Accent6 5 3 4 7" xfId="28926"/>
    <cellStyle name="20% - Accent6 5 3 5" xfId="4454"/>
    <cellStyle name="20% - Accent6 5 3 5 2" xfId="9426"/>
    <cellStyle name="20% - Accent6 5 3 5 3" xfId="13704"/>
    <cellStyle name="20% - Accent6 5 3 5 4" xfId="17961"/>
    <cellStyle name="20% - Accent6 5 3 5 5" xfId="22178"/>
    <cellStyle name="20% - Accent6 5 3 5 6" xfId="26364"/>
    <cellStyle name="20% - Accent6 5 3 5 7" xfId="30243"/>
    <cellStyle name="20% - Accent6 5 3 6" xfId="5322"/>
    <cellStyle name="20% - Accent6 5 3 7" xfId="9265"/>
    <cellStyle name="20% - Accent6 5 3 8" xfId="13542"/>
    <cellStyle name="20% - Accent6 5 3 9" xfId="17801"/>
    <cellStyle name="20% - Accent6 5 4" xfId="1912"/>
    <cellStyle name="20% - Accent6 5 4 2" xfId="6888"/>
    <cellStyle name="20% - Accent6 5 4 3" xfId="11174"/>
    <cellStyle name="20% - Accent6 5 4 4" xfId="15446"/>
    <cellStyle name="20% - Accent6 5 4 5" xfId="19684"/>
    <cellStyle name="20% - Accent6 5 4 6" xfId="23922"/>
    <cellStyle name="20% - Accent6 5 4 7" xfId="28003"/>
    <cellStyle name="20% - Accent6 5 5" xfId="1018"/>
    <cellStyle name="20% - Accent6 5 5 2" xfId="5996"/>
    <cellStyle name="20% - Accent6 5 5 3" xfId="10286"/>
    <cellStyle name="20% - Accent6 5 5 4" xfId="14564"/>
    <cellStyle name="20% - Accent6 5 5 5" xfId="18816"/>
    <cellStyle name="20% - Accent6 5 5 6" xfId="23065"/>
    <cellStyle name="20% - Accent6 5 5 7" xfId="27195"/>
    <cellStyle name="20% - Accent6 6" xfId="372"/>
    <cellStyle name="20% - Accent6 6 10" xfId="20606"/>
    <cellStyle name="20% - Accent6 6 11" xfId="24683"/>
    <cellStyle name="20% - Accent6 6 2" xfId="746"/>
    <cellStyle name="20% - Accent6 6 2 10" xfId="18551"/>
    <cellStyle name="20% - Accent6 6 2 11" xfId="22802"/>
    <cellStyle name="20% - Accent6 6 2 12" xfId="26954"/>
    <cellStyle name="20% - Accent6 6 2 2" xfId="1492"/>
    <cellStyle name="20% - Accent6 6 2 2 2" xfId="2344"/>
    <cellStyle name="20% - Accent6 6 2 2 2 2" xfId="7320"/>
    <cellStyle name="20% - Accent6 6 2 2 2 3" xfId="11605"/>
    <cellStyle name="20% - Accent6 6 2 2 2 4" xfId="15877"/>
    <cellStyle name="20% - Accent6 6 2 2 2 5" xfId="20112"/>
    <cellStyle name="20% - Accent6 6 2 2 2 6" xfId="24350"/>
    <cellStyle name="20% - Accent6 6 2 2 2 7" xfId="28428"/>
    <cellStyle name="20% - Accent6 6 2 2 3" xfId="4115"/>
    <cellStyle name="20% - Accent6 6 2 2 3 2" xfId="9089"/>
    <cellStyle name="20% - Accent6 6 2 2 3 3" xfId="13366"/>
    <cellStyle name="20% - Accent6 6 2 2 3 4" xfId="17625"/>
    <cellStyle name="20% - Accent6 6 2 2 3 5" xfId="21844"/>
    <cellStyle name="20% - Accent6 6 2 2 3 6" xfId="26039"/>
    <cellStyle name="20% - Accent6 6 2 2 3 7" xfId="29935"/>
    <cellStyle name="20% - Accent6 6 2 2 4" xfId="6469"/>
    <cellStyle name="20% - Accent6 6 2 2 5" xfId="10758"/>
    <cellStyle name="20% - Accent6 6 2 2 6" xfId="15034"/>
    <cellStyle name="20% - Accent6 6 2 2 7" xfId="19276"/>
    <cellStyle name="20% - Accent6 6 2 2 8" xfId="23523"/>
    <cellStyle name="20% - Accent6 6 2 2 9" xfId="27621"/>
    <cellStyle name="20% - Accent6 6 2 3" xfId="2005"/>
    <cellStyle name="20% - Accent6 6 2 3 2" xfId="6981"/>
    <cellStyle name="20% - Accent6 6 2 3 3" xfId="11266"/>
    <cellStyle name="20% - Accent6 6 2 3 4" xfId="15538"/>
    <cellStyle name="20% - Accent6 6 2 3 5" xfId="19773"/>
    <cellStyle name="20% - Accent6 6 2 3 6" xfId="24011"/>
    <cellStyle name="20% - Accent6 6 2 3 7" xfId="28089"/>
    <cellStyle name="20% - Accent6 6 2 4" xfId="1144"/>
    <cellStyle name="20% - Accent6 6 2 4 2" xfId="6121"/>
    <cellStyle name="20% - Accent6 6 2 4 3" xfId="10410"/>
    <cellStyle name="20% - Accent6 6 2 4 4" xfId="14688"/>
    <cellStyle name="20% - Accent6 6 2 4 5" xfId="18931"/>
    <cellStyle name="20% - Accent6 6 2 4 6" xfId="23177"/>
    <cellStyle name="20% - Accent6 6 2 4 7" xfId="27282"/>
    <cellStyle name="20% - Accent6 6 2 5" xfId="3458"/>
    <cellStyle name="20% - Accent6 6 2 5 2" xfId="8432"/>
    <cellStyle name="20% - Accent6 6 2 5 3" xfId="12709"/>
    <cellStyle name="20% - Accent6 6 2 5 4" xfId="16968"/>
    <cellStyle name="20% - Accent6 6 2 5 5" xfId="21187"/>
    <cellStyle name="20% - Accent6 6 2 5 6" xfId="25382"/>
    <cellStyle name="20% - Accent6 6 2 5 7" xfId="29278"/>
    <cellStyle name="20% - Accent6 6 2 6" xfId="4806"/>
    <cellStyle name="20% - Accent6 6 2 6 2" xfId="9778"/>
    <cellStyle name="20% - Accent6 6 2 6 3" xfId="14056"/>
    <cellStyle name="20% - Accent6 6 2 6 4" xfId="18313"/>
    <cellStyle name="20% - Accent6 6 2 6 5" xfId="22530"/>
    <cellStyle name="20% - Accent6 6 2 6 6" xfId="26716"/>
    <cellStyle name="20% - Accent6 6 2 6 7" xfId="30595"/>
    <cellStyle name="20% - Accent6 6 2 7" xfId="5724"/>
    <cellStyle name="20% - Accent6 6 2 8" xfId="10016"/>
    <cellStyle name="20% - Accent6 6 2 9" xfId="14294"/>
    <cellStyle name="20% - Accent6 6 3" xfId="1047"/>
    <cellStyle name="20% - Accent6 6 3 2" xfId="3786"/>
    <cellStyle name="20% - Accent6 6 3 2 2" xfId="8760"/>
    <cellStyle name="20% - Accent6 6 3 2 3" xfId="13037"/>
    <cellStyle name="20% - Accent6 6 3 2 4" xfId="17296"/>
    <cellStyle name="20% - Accent6 6 3 2 5" xfId="21515"/>
    <cellStyle name="20% - Accent6 6 3 2 6" xfId="25710"/>
    <cellStyle name="20% - Accent6 6 3 2 7" xfId="29606"/>
    <cellStyle name="20% - Accent6 6 4" xfId="3128"/>
    <cellStyle name="20% - Accent6 6 4 2" xfId="8102"/>
    <cellStyle name="20% - Accent6 6 4 3" xfId="12379"/>
    <cellStyle name="20% - Accent6 6 4 4" xfId="16639"/>
    <cellStyle name="20% - Accent6 6 4 5" xfId="20857"/>
    <cellStyle name="20% - Accent6 6 4 6" xfId="25053"/>
    <cellStyle name="20% - Accent6 6 4 7" xfId="28949"/>
    <cellStyle name="20% - Accent6 6 5" xfId="4477"/>
    <cellStyle name="20% - Accent6 6 5 2" xfId="9449"/>
    <cellStyle name="20% - Accent6 6 5 3" xfId="13727"/>
    <cellStyle name="20% - Accent6 6 5 4" xfId="17984"/>
    <cellStyle name="20% - Accent6 6 5 5" xfId="22201"/>
    <cellStyle name="20% - Accent6 6 5 6" xfId="26387"/>
    <cellStyle name="20% - Accent6 6 5 7" xfId="30266"/>
    <cellStyle name="20% - Accent6 6 6" xfId="5351"/>
    <cellStyle name="20% - Accent6 6 7" xfId="7662"/>
    <cellStyle name="20% - Accent6 6 8" xfId="11944"/>
    <cellStyle name="20% - Accent6 6 9" xfId="16218"/>
    <cellStyle name="20% - Accent6 7" xfId="554"/>
    <cellStyle name="20% - Accent6 7 2" xfId="1493"/>
    <cellStyle name="20% - Accent6 7 2 2" xfId="2345"/>
    <cellStyle name="20% - Accent6 7 2 2 2" xfId="7321"/>
    <cellStyle name="20% - Accent6 7 2 2 3" xfId="11606"/>
    <cellStyle name="20% - Accent6 7 2 2 4" xfId="15878"/>
    <cellStyle name="20% - Accent6 7 2 2 5" xfId="20113"/>
    <cellStyle name="20% - Accent6 7 2 2 6" xfId="24351"/>
    <cellStyle name="20% - Accent6 7 2 2 7" xfId="28429"/>
    <cellStyle name="20% - Accent6 7 2 3" xfId="6470"/>
    <cellStyle name="20% - Accent6 7 2 4" xfId="10759"/>
    <cellStyle name="20% - Accent6 7 2 5" xfId="15035"/>
    <cellStyle name="20% - Accent6 7 2 6" xfId="19277"/>
    <cellStyle name="20% - Accent6 7 2 7" xfId="23524"/>
    <cellStyle name="20% - Accent6 7 2 8" xfId="27622"/>
    <cellStyle name="20% - Accent6 7 3" xfId="2138"/>
    <cellStyle name="20% - Accent6 7 3 2" xfId="7114"/>
    <cellStyle name="20% - Accent6 7 3 3" xfId="11399"/>
    <cellStyle name="20% - Accent6 7 3 4" xfId="15671"/>
    <cellStyle name="20% - Accent6 7 3 5" xfId="19906"/>
    <cellStyle name="20% - Accent6 7 3 6" xfId="24144"/>
    <cellStyle name="20% - Accent6 7 3 7" xfId="28222"/>
    <cellStyle name="20% - Accent6 7 4" xfId="1279"/>
    <cellStyle name="20% - Accent6 7 4 2" xfId="6256"/>
    <cellStyle name="20% - Accent6 7 4 3" xfId="10545"/>
    <cellStyle name="20% - Accent6 7 4 4" xfId="14821"/>
    <cellStyle name="20% - Accent6 7 4 5" xfId="19064"/>
    <cellStyle name="20% - Accent6 7 4 6" xfId="23310"/>
    <cellStyle name="20% - Accent6 7 4 7" xfId="27415"/>
    <cellStyle name="20% - Accent6 8" xfId="1494"/>
    <cellStyle name="40% - Accent1" xfId="7" builtinId="31" customBuiltin="1"/>
    <cellStyle name="40% - Accent1 2" xfId="75"/>
    <cellStyle name="40% - Accent1 2 10" xfId="2973"/>
    <cellStyle name="40% - Accent1 2 10 2" xfId="7947"/>
    <cellStyle name="40% - Accent1 2 10 3" xfId="12224"/>
    <cellStyle name="40% - Accent1 2 10 4" xfId="16484"/>
    <cellStyle name="40% - Accent1 2 10 5" xfId="20703"/>
    <cellStyle name="40% - Accent1 2 10 6" xfId="24901"/>
    <cellStyle name="40% - Accent1 2 10 7" xfId="28798"/>
    <cellStyle name="40% - Accent1 2 11" xfId="4329"/>
    <cellStyle name="40% - Accent1 2 11 2" xfId="9301"/>
    <cellStyle name="40% - Accent1 2 11 3" xfId="13579"/>
    <cellStyle name="40% - Accent1 2 11 4" xfId="17836"/>
    <cellStyle name="40% - Accent1 2 11 5" xfId="22053"/>
    <cellStyle name="40% - Accent1 2 11 6" xfId="26239"/>
    <cellStyle name="40% - Accent1 2 11 7" xfId="30118"/>
    <cellStyle name="40% - Accent1 2 12" xfId="5056"/>
    <cellStyle name="40% - Accent1 2 13" xfId="6777"/>
    <cellStyle name="40% - Accent1 2 14" xfId="11065"/>
    <cellStyle name="40% - Accent1 2 15" xfId="15340"/>
    <cellStyle name="40% - Accent1 2 16" xfId="5161"/>
    <cellStyle name="40% - Accent1 2 17" xfId="23820"/>
    <cellStyle name="40% - Accent1 2 2" xfId="167"/>
    <cellStyle name="40% - Accent1 2 2 10" xfId="4361"/>
    <cellStyle name="40% - Accent1 2 2 10 2" xfId="9333"/>
    <cellStyle name="40% - Accent1 2 2 10 3" xfId="13611"/>
    <cellStyle name="40% - Accent1 2 2 10 4" xfId="17868"/>
    <cellStyle name="40% - Accent1 2 2 10 5" xfId="22085"/>
    <cellStyle name="40% - Accent1 2 2 10 6" xfId="26271"/>
    <cellStyle name="40% - Accent1 2 2 10 7" xfId="30150"/>
    <cellStyle name="40% - Accent1 2 2 11" xfId="5147"/>
    <cellStyle name="40% - Accent1 2 2 12" xfId="5563"/>
    <cellStyle name="40% - Accent1 2 2 13" xfId="5537"/>
    <cellStyle name="40% - Accent1 2 2 14" xfId="5251"/>
    <cellStyle name="40% - Accent1 2 2 15" xfId="15140"/>
    <cellStyle name="40% - Accent1 2 2 16" xfId="19066"/>
    <cellStyle name="40% - Accent1 2 2 2" xfId="311"/>
    <cellStyle name="40% - Accent1 2 2 2 10" xfId="12157"/>
    <cellStyle name="40% - Accent1 2 2 2 11" xfId="16420"/>
    <cellStyle name="40% - Accent1 2 2 2 12" xfId="20497"/>
    <cellStyle name="40% - Accent1 2 2 2 13" xfId="24845"/>
    <cellStyle name="40% - Accent1 2 2 2 2" xfId="475"/>
    <cellStyle name="40% - Accent1 2 2 2 2 10" xfId="15452"/>
    <cellStyle name="40% - Accent1 2 2 2 2 11" xfId="16307"/>
    <cellStyle name="40% - Accent1 2 2 2 2 12" xfId="23928"/>
    <cellStyle name="40% - Accent1 2 2 2 2 2" xfId="849"/>
    <cellStyle name="40% - Accent1 2 2 2 2 2 10" xfId="22905"/>
    <cellStyle name="40% - Accent1 2 2 2 2 2 11" xfId="27057"/>
    <cellStyle name="40% - Accent1 2 2 2 2 2 2" xfId="2346"/>
    <cellStyle name="40% - Accent1 2 2 2 2 2 2 2" xfId="4218"/>
    <cellStyle name="40% - Accent1 2 2 2 2 2 2 2 2" xfId="9192"/>
    <cellStyle name="40% - Accent1 2 2 2 2 2 2 2 3" xfId="13469"/>
    <cellStyle name="40% - Accent1 2 2 2 2 2 2 2 4" xfId="17728"/>
    <cellStyle name="40% - Accent1 2 2 2 2 2 2 2 5" xfId="21947"/>
    <cellStyle name="40% - Accent1 2 2 2 2 2 2 2 6" xfId="26142"/>
    <cellStyle name="40% - Accent1 2 2 2 2 2 2 2 7" xfId="30038"/>
    <cellStyle name="40% - Accent1 2 2 2 2 2 2 3" xfId="7322"/>
    <cellStyle name="40% - Accent1 2 2 2 2 2 2 4" xfId="11607"/>
    <cellStyle name="40% - Accent1 2 2 2 2 2 2 5" xfId="15879"/>
    <cellStyle name="40% - Accent1 2 2 2 2 2 2 6" xfId="20114"/>
    <cellStyle name="40% - Accent1 2 2 2 2 2 2 7" xfId="24352"/>
    <cellStyle name="40% - Accent1 2 2 2 2 2 2 8" xfId="28430"/>
    <cellStyle name="40% - Accent1 2 2 2 2 2 3" xfId="1495"/>
    <cellStyle name="40% - Accent1 2 2 2 2 2 3 2" xfId="6472"/>
    <cellStyle name="40% - Accent1 2 2 2 2 2 3 3" xfId="10761"/>
    <cellStyle name="40% - Accent1 2 2 2 2 2 3 4" xfId="15037"/>
    <cellStyle name="40% - Accent1 2 2 2 2 2 3 5" xfId="19278"/>
    <cellStyle name="40% - Accent1 2 2 2 2 2 3 6" xfId="23526"/>
    <cellStyle name="40% - Accent1 2 2 2 2 2 3 7" xfId="27623"/>
    <cellStyle name="40% - Accent1 2 2 2 2 2 4" xfId="3561"/>
    <cellStyle name="40% - Accent1 2 2 2 2 2 4 2" xfId="8535"/>
    <cellStyle name="40% - Accent1 2 2 2 2 2 4 3" xfId="12812"/>
    <cellStyle name="40% - Accent1 2 2 2 2 2 4 4" xfId="17071"/>
    <cellStyle name="40% - Accent1 2 2 2 2 2 4 5" xfId="21290"/>
    <cellStyle name="40% - Accent1 2 2 2 2 2 4 6" xfId="25485"/>
    <cellStyle name="40% - Accent1 2 2 2 2 2 4 7" xfId="29381"/>
    <cellStyle name="40% - Accent1 2 2 2 2 2 5" xfId="4909"/>
    <cellStyle name="40% - Accent1 2 2 2 2 2 5 2" xfId="9881"/>
    <cellStyle name="40% - Accent1 2 2 2 2 2 5 3" xfId="14159"/>
    <cellStyle name="40% - Accent1 2 2 2 2 2 5 4" xfId="18416"/>
    <cellStyle name="40% - Accent1 2 2 2 2 2 5 5" xfId="22633"/>
    <cellStyle name="40% - Accent1 2 2 2 2 2 5 6" xfId="26819"/>
    <cellStyle name="40% - Accent1 2 2 2 2 2 5 7" xfId="30698"/>
    <cellStyle name="40% - Accent1 2 2 2 2 2 6" xfId="5827"/>
    <cellStyle name="40% - Accent1 2 2 2 2 2 7" xfId="10119"/>
    <cellStyle name="40% - Accent1 2 2 2 2 2 8" xfId="14397"/>
    <cellStyle name="40% - Accent1 2 2 2 2 2 9" xfId="18654"/>
    <cellStyle name="40% - Accent1 2 2 2 2 3" xfId="2108"/>
    <cellStyle name="40% - Accent1 2 2 2 2 3 2" xfId="3889"/>
    <cellStyle name="40% - Accent1 2 2 2 2 3 2 2" xfId="8863"/>
    <cellStyle name="40% - Accent1 2 2 2 2 3 2 3" xfId="13140"/>
    <cellStyle name="40% - Accent1 2 2 2 2 3 2 4" xfId="17399"/>
    <cellStyle name="40% - Accent1 2 2 2 2 3 2 5" xfId="21618"/>
    <cellStyle name="40% - Accent1 2 2 2 2 3 2 6" xfId="25813"/>
    <cellStyle name="40% - Accent1 2 2 2 2 3 2 7" xfId="29709"/>
    <cellStyle name="40% - Accent1 2 2 2 2 3 3" xfId="7084"/>
    <cellStyle name="40% - Accent1 2 2 2 2 3 4" xfId="11369"/>
    <cellStyle name="40% - Accent1 2 2 2 2 3 5" xfId="15641"/>
    <cellStyle name="40% - Accent1 2 2 2 2 3 6" xfId="19876"/>
    <cellStyle name="40% - Accent1 2 2 2 2 3 7" xfId="24114"/>
    <cellStyle name="40% - Accent1 2 2 2 2 3 8" xfId="28192"/>
    <cellStyle name="40% - Accent1 2 2 2 2 4" xfId="1247"/>
    <cellStyle name="40% - Accent1 2 2 2 2 4 2" xfId="6224"/>
    <cellStyle name="40% - Accent1 2 2 2 2 4 3" xfId="10513"/>
    <cellStyle name="40% - Accent1 2 2 2 2 4 4" xfId="14791"/>
    <cellStyle name="40% - Accent1 2 2 2 2 4 5" xfId="19034"/>
    <cellStyle name="40% - Accent1 2 2 2 2 4 6" xfId="23280"/>
    <cellStyle name="40% - Accent1 2 2 2 2 4 7" xfId="27385"/>
    <cellStyle name="40% - Accent1 2 2 2 2 5" xfId="3231"/>
    <cellStyle name="40% - Accent1 2 2 2 2 5 2" xfId="8205"/>
    <cellStyle name="40% - Accent1 2 2 2 2 5 3" xfId="12482"/>
    <cellStyle name="40% - Accent1 2 2 2 2 5 4" xfId="16742"/>
    <cellStyle name="40% - Accent1 2 2 2 2 5 5" xfId="20960"/>
    <cellStyle name="40% - Accent1 2 2 2 2 5 6" xfId="25156"/>
    <cellStyle name="40% - Accent1 2 2 2 2 5 7" xfId="29052"/>
    <cellStyle name="40% - Accent1 2 2 2 2 6" xfId="4580"/>
    <cellStyle name="40% - Accent1 2 2 2 2 6 2" xfId="9552"/>
    <cellStyle name="40% - Accent1 2 2 2 2 6 3" xfId="13830"/>
    <cellStyle name="40% - Accent1 2 2 2 2 6 4" xfId="18087"/>
    <cellStyle name="40% - Accent1 2 2 2 2 6 5" xfId="22304"/>
    <cellStyle name="40% - Accent1 2 2 2 2 6 6" xfId="26490"/>
    <cellStyle name="40% - Accent1 2 2 2 2 6 7" xfId="30369"/>
    <cellStyle name="40% - Accent1 2 2 2 2 7" xfId="5454"/>
    <cellStyle name="40% - Accent1 2 2 2 2 8" xfId="6894"/>
    <cellStyle name="40% - Accent1 2 2 2 2 9" xfId="11180"/>
    <cellStyle name="40% - Accent1 2 2 2 3" xfId="694"/>
    <cellStyle name="40% - Accent1 2 2 2 3 10" xfId="22750"/>
    <cellStyle name="40% - Accent1 2 2 2 3 11" xfId="26902"/>
    <cellStyle name="40% - Accent1 2 2 2 3 2" xfId="2347"/>
    <cellStyle name="40% - Accent1 2 2 2 3 2 2" xfId="4063"/>
    <cellStyle name="40% - Accent1 2 2 2 3 2 2 2" xfId="9037"/>
    <cellStyle name="40% - Accent1 2 2 2 3 2 2 3" xfId="13314"/>
    <cellStyle name="40% - Accent1 2 2 2 3 2 2 4" xfId="17573"/>
    <cellStyle name="40% - Accent1 2 2 2 3 2 2 5" xfId="21792"/>
    <cellStyle name="40% - Accent1 2 2 2 3 2 2 6" xfId="25987"/>
    <cellStyle name="40% - Accent1 2 2 2 3 2 2 7" xfId="29883"/>
    <cellStyle name="40% - Accent1 2 2 2 3 2 3" xfId="7323"/>
    <cellStyle name="40% - Accent1 2 2 2 3 2 4" xfId="11608"/>
    <cellStyle name="40% - Accent1 2 2 2 3 2 5" xfId="15880"/>
    <cellStyle name="40% - Accent1 2 2 2 3 2 6" xfId="20115"/>
    <cellStyle name="40% - Accent1 2 2 2 3 2 7" xfId="24353"/>
    <cellStyle name="40% - Accent1 2 2 2 3 2 8" xfId="28431"/>
    <cellStyle name="40% - Accent1 2 2 2 3 3" xfId="1496"/>
    <cellStyle name="40% - Accent1 2 2 2 3 3 2" xfId="6473"/>
    <cellStyle name="40% - Accent1 2 2 2 3 3 3" xfId="10762"/>
    <cellStyle name="40% - Accent1 2 2 2 3 3 4" xfId="15038"/>
    <cellStyle name="40% - Accent1 2 2 2 3 3 5" xfId="19279"/>
    <cellStyle name="40% - Accent1 2 2 2 3 3 6" xfId="23527"/>
    <cellStyle name="40% - Accent1 2 2 2 3 3 7" xfId="27624"/>
    <cellStyle name="40% - Accent1 2 2 2 3 4" xfId="3406"/>
    <cellStyle name="40% - Accent1 2 2 2 3 4 2" xfId="8380"/>
    <cellStyle name="40% - Accent1 2 2 2 3 4 3" xfId="12657"/>
    <cellStyle name="40% - Accent1 2 2 2 3 4 4" xfId="16916"/>
    <cellStyle name="40% - Accent1 2 2 2 3 4 5" xfId="21135"/>
    <cellStyle name="40% - Accent1 2 2 2 3 4 6" xfId="25330"/>
    <cellStyle name="40% - Accent1 2 2 2 3 4 7" xfId="29226"/>
    <cellStyle name="40% - Accent1 2 2 2 3 5" xfId="4754"/>
    <cellStyle name="40% - Accent1 2 2 2 3 5 2" xfId="9726"/>
    <cellStyle name="40% - Accent1 2 2 2 3 5 3" xfId="14004"/>
    <cellStyle name="40% - Accent1 2 2 2 3 5 4" xfId="18261"/>
    <cellStyle name="40% - Accent1 2 2 2 3 5 5" xfId="22478"/>
    <cellStyle name="40% - Accent1 2 2 2 3 5 6" xfId="26664"/>
    <cellStyle name="40% - Accent1 2 2 2 3 5 7" xfId="30543"/>
    <cellStyle name="40% - Accent1 2 2 2 3 6" xfId="5672"/>
    <cellStyle name="40% - Accent1 2 2 2 3 7" xfId="9964"/>
    <cellStyle name="40% - Accent1 2 2 2 3 8" xfId="14242"/>
    <cellStyle name="40% - Accent1 2 2 2 3 9" xfId="18499"/>
    <cellStyle name="40% - Accent1 2 2 2 4" xfId="1956"/>
    <cellStyle name="40% - Accent1 2 2 2 4 2" xfId="3734"/>
    <cellStyle name="40% - Accent1 2 2 2 4 2 2" xfId="8708"/>
    <cellStyle name="40% - Accent1 2 2 2 4 2 3" xfId="12985"/>
    <cellStyle name="40% - Accent1 2 2 2 4 2 4" xfId="17244"/>
    <cellStyle name="40% - Accent1 2 2 2 4 2 5" xfId="21463"/>
    <cellStyle name="40% - Accent1 2 2 2 4 2 6" xfId="25658"/>
    <cellStyle name="40% - Accent1 2 2 2 4 2 7" xfId="29554"/>
    <cellStyle name="40% - Accent1 2 2 2 4 3" xfId="6932"/>
    <cellStyle name="40% - Accent1 2 2 2 4 4" xfId="11217"/>
    <cellStyle name="40% - Accent1 2 2 2 4 5" xfId="15490"/>
    <cellStyle name="40% - Accent1 2 2 2 4 6" xfId="19726"/>
    <cellStyle name="40% - Accent1 2 2 2 4 7" xfId="23964"/>
    <cellStyle name="40% - Accent1 2 2 2 4 8" xfId="28042"/>
    <cellStyle name="40% - Accent1 2 2 2 5" xfId="1072"/>
    <cellStyle name="40% - Accent1 2 2 2 5 2" xfId="6050"/>
    <cellStyle name="40% - Accent1 2 2 2 5 3" xfId="10339"/>
    <cellStyle name="40% - Accent1 2 2 2 5 4" xfId="14617"/>
    <cellStyle name="40% - Accent1 2 2 2 5 5" xfId="18866"/>
    <cellStyle name="40% - Accent1 2 2 2 5 6" xfId="23114"/>
    <cellStyle name="40% - Accent1 2 2 2 5 7" xfId="27234"/>
    <cellStyle name="40% - Accent1 2 2 2 6" xfId="3076"/>
    <cellStyle name="40% - Accent1 2 2 2 6 2" xfId="8050"/>
    <cellStyle name="40% - Accent1 2 2 2 6 3" xfId="12327"/>
    <cellStyle name="40% - Accent1 2 2 2 6 4" xfId="16587"/>
    <cellStyle name="40% - Accent1 2 2 2 6 5" xfId="20805"/>
    <cellStyle name="40% - Accent1 2 2 2 6 6" xfId="25001"/>
    <cellStyle name="40% - Accent1 2 2 2 6 7" xfId="28897"/>
    <cellStyle name="40% - Accent1 2 2 2 7" xfId="4425"/>
    <cellStyle name="40% - Accent1 2 2 2 7 2" xfId="9397"/>
    <cellStyle name="40% - Accent1 2 2 2 7 3" xfId="13675"/>
    <cellStyle name="40% - Accent1 2 2 2 7 4" xfId="17932"/>
    <cellStyle name="40% - Accent1 2 2 2 7 5" xfId="22149"/>
    <cellStyle name="40% - Accent1 2 2 2 7 6" xfId="26335"/>
    <cellStyle name="40% - Accent1 2 2 2 7 7" xfId="30214"/>
    <cellStyle name="40% - Accent1 2 2 2 8" xfId="5290"/>
    <cellStyle name="40% - Accent1 2 2 2 9" xfId="7879"/>
    <cellStyle name="40% - Accent1 2 2 3" xfId="414"/>
    <cellStyle name="40% - Accent1 2 2 3 10" xfId="16334"/>
    <cellStyle name="40% - Accent1 2 2 3 11" xfId="20567"/>
    <cellStyle name="40% - Accent1 2 2 3 12" xfId="24779"/>
    <cellStyle name="40% - Accent1 2 2 3 2" xfId="788"/>
    <cellStyle name="40% - Accent1 2 2 3 2 10" xfId="22844"/>
    <cellStyle name="40% - Accent1 2 2 3 2 11" xfId="26996"/>
    <cellStyle name="40% - Accent1 2 2 3 2 2" xfId="2348"/>
    <cellStyle name="40% - Accent1 2 2 3 2 2 2" xfId="4157"/>
    <cellStyle name="40% - Accent1 2 2 3 2 2 2 2" xfId="9131"/>
    <cellStyle name="40% - Accent1 2 2 3 2 2 2 3" xfId="13408"/>
    <cellStyle name="40% - Accent1 2 2 3 2 2 2 4" xfId="17667"/>
    <cellStyle name="40% - Accent1 2 2 3 2 2 2 5" xfId="21886"/>
    <cellStyle name="40% - Accent1 2 2 3 2 2 2 6" xfId="26081"/>
    <cellStyle name="40% - Accent1 2 2 3 2 2 2 7" xfId="29977"/>
    <cellStyle name="40% - Accent1 2 2 3 2 2 3" xfId="7324"/>
    <cellStyle name="40% - Accent1 2 2 3 2 2 4" xfId="11609"/>
    <cellStyle name="40% - Accent1 2 2 3 2 2 5" xfId="15881"/>
    <cellStyle name="40% - Accent1 2 2 3 2 2 6" xfId="20116"/>
    <cellStyle name="40% - Accent1 2 2 3 2 2 7" xfId="24354"/>
    <cellStyle name="40% - Accent1 2 2 3 2 2 8" xfId="28432"/>
    <cellStyle name="40% - Accent1 2 2 3 2 3" xfId="1497"/>
    <cellStyle name="40% - Accent1 2 2 3 2 3 2" xfId="6474"/>
    <cellStyle name="40% - Accent1 2 2 3 2 3 3" xfId="10763"/>
    <cellStyle name="40% - Accent1 2 2 3 2 3 4" xfId="15039"/>
    <cellStyle name="40% - Accent1 2 2 3 2 3 5" xfId="19280"/>
    <cellStyle name="40% - Accent1 2 2 3 2 3 6" xfId="23528"/>
    <cellStyle name="40% - Accent1 2 2 3 2 3 7" xfId="27625"/>
    <cellStyle name="40% - Accent1 2 2 3 2 4" xfId="3500"/>
    <cellStyle name="40% - Accent1 2 2 3 2 4 2" xfId="8474"/>
    <cellStyle name="40% - Accent1 2 2 3 2 4 3" xfId="12751"/>
    <cellStyle name="40% - Accent1 2 2 3 2 4 4" xfId="17010"/>
    <cellStyle name="40% - Accent1 2 2 3 2 4 5" xfId="21229"/>
    <cellStyle name="40% - Accent1 2 2 3 2 4 6" xfId="25424"/>
    <cellStyle name="40% - Accent1 2 2 3 2 4 7" xfId="29320"/>
    <cellStyle name="40% - Accent1 2 2 3 2 5" xfId="4848"/>
    <cellStyle name="40% - Accent1 2 2 3 2 5 2" xfId="9820"/>
    <cellStyle name="40% - Accent1 2 2 3 2 5 3" xfId="14098"/>
    <cellStyle name="40% - Accent1 2 2 3 2 5 4" xfId="18355"/>
    <cellStyle name="40% - Accent1 2 2 3 2 5 5" xfId="22572"/>
    <cellStyle name="40% - Accent1 2 2 3 2 5 6" xfId="26758"/>
    <cellStyle name="40% - Accent1 2 2 3 2 5 7" xfId="30637"/>
    <cellStyle name="40% - Accent1 2 2 3 2 6" xfId="5766"/>
    <cellStyle name="40% - Accent1 2 2 3 2 7" xfId="10058"/>
    <cellStyle name="40% - Accent1 2 2 3 2 8" xfId="14336"/>
    <cellStyle name="40% - Accent1 2 2 3 2 9" xfId="18593"/>
    <cellStyle name="40% - Accent1 2 2 3 3" xfId="2047"/>
    <cellStyle name="40% - Accent1 2 2 3 3 2" xfId="3828"/>
    <cellStyle name="40% - Accent1 2 2 3 3 2 2" xfId="8802"/>
    <cellStyle name="40% - Accent1 2 2 3 3 2 3" xfId="13079"/>
    <cellStyle name="40% - Accent1 2 2 3 3 2 4" xfId="17338"/>
    <cellStyle name="40% - Accent1 2 2 3 3 2 5" xfId="21557"/>
    <cellStyle name="40% - Accent1 2 2 3 3 2 6" xfId="25752"/>
    <cellStyle name="40% - Accent1 2 2 3 3 2 7" xfId="29648"/>
    <cellStyle name="40% - Accent1 2 2 3 3 3" xfId="7023"/>
    <cellStyle name="40% - Accent1 2 2 3 3 4" xfId="11308"/>
    <cellStyle name="40% - Accent1 2 2 3 3 5" xfId="15580"/>
    <cellStyle name="40% - Accent1 2 2 3 3 6" xfId="19815"/>
    <cellStyle name="40% - Accent1 2 2 3 3 7" xfId="24053"/>
    <cellStyle name="40% - Accent1 2 2 3 3 8" xfId="28131"/>
    <cellStyle name="40% - Accent1 2 2 3 4" xfId="1186"/>
    <cellStyle name="40% - Accent1 2 2 3 4 2" xfId="6163"/>
    <cellStyle name="40% - Accent1 2 2 3 4 3" xfId="10452"/>
    <cellStyle name="40% - Accent1 2 2 3 4 4" xfId="14730"/>
    <cellStyle name="40% - Accent1 2 2 3 4 5" xfId="18973"/>
    <cellStyle name="40% - Accent1 2 2 3 4 6" xfId="23219"/>
    <cellStyle name="40% - Accent1 2 2 3 4 7" xfId="27324"/>
    <cellStyle name="40% - Accent1 2 2 3 5" xfId="3170"/>
    <cellStyle name="40% - Accent1 2 2 3 5 2" xfId="8144"/>
    <cellStyle name="40% - Accent1 2 2 3 5 3" xfId="12421"/>
    <cellStyle name="40% - Accent1 2 2 3 5 4" xfId="16681"/>
    <cellStyle name="40% - Accent1 2 2 3 5 5" xfId="20899"/>
    <cellStyle name="40% - Accent1 2 2 3 5 6" xfId="25095"/>
    <cellStyle name="40% - Accent1 2 2 3 5 7" xfId="28991"/>
    <cellStyle name="40% - Accent1 2 2 3 6" xfId="4519"/>
    <cellStyle name="40% - Accent1 2 2 3 6 2" xfId="9491"/>
    <cellStyle name="40% - Accent1 2 2 3 6 3" xfId="13769"/>
    <cellStyle name="40% - Accent1 2 2 3 6 4" xfId="18026"/>
    <cellStyle name="40% - Accent1 2 2 3 6 5" xfId="22243"/>
    <cellStyle name="40% - Accent1 2 2 3 6 6" xfId="26429"/>
    <cellStyle name="40% - Accent1 2 2 3 6 7" xfId="30308"/>
    <cellStyle name="40% - Accent1 2 2 3 7" xfId="5393"/>
    <cellStyle name="40% - Accent1 2 2 3 8" xfId="7785"/>
    <cellStyle name="40% - Accent1 2 2 3 9" xfId="12066"/>
    <cellStyle name="40% - Accent1 2 2 4" xfId="528"/>
    <cellStyle name="40% - Accent1 2 2 4 10" xfId="7832"/>
    <cellStyle name="40% - Accent1 2 2 4 11" xfId="13567"/>
    <cellStyle name="40% - Accent1 2 2 4 12" xfId="20506"/>
    <cellStyle name="40% - Accent1 2 2 4 2" xfId="902"/>
    <cellStyle name="40% - Accent1 2 2 4 2 10" xfId="22958"/>
    <cellStyle name="40% - Accent1 2 2 4 2 11" xfId="27110"/>
    <cellStyle name="40% - Accent1 2 2 4 2 2" xfId="2349"/>
    <cellStyle name="40% - Accent1 2 2 4 2 2 2" xfId="4271"/>
    <cellStyle name="40% - Accent1 2 2 4 2 2 2 2" xfId="9245"/>
    <cellStyle name="40% - Accent1 2 2 4 2 2 2 3" xfId="13522"/>
    <cellStyle name="40% - Accent1 2 2 4 2 2 2 4" xfId="17781"/>
    <cellStyle name="40% - Accent1 2 2 4 2 2 2 5" xfId="22000"/>
    <cellStyle name="40% - Accent1 2 2 4 2 2 2 6" xfId="26195"/>
    <cellStyle name="40% - Accent1 2 2 4 2 2 2 7" xfId="30091"/>
    <cellStyle name="40% - Accent1 2 2 4 2 2 3" xfId="7325"/>
    <cellStyle name="40% - Accent1 2 2 4 2 2 4" xfId="11610"/>
    <cellStyle name="40% - Accent1 2 2 4 2 2 5" xfId="15882"/>
    <cellStyle name="40% - Accent1 2 2 4 2 2 6" xfId="20117"/>
    <cellStyle name="40% - Accent1 2 2 4 2 2 7" xfId="24355"/>
    <cellStyle name="40% - Accent1 2 2 4 2 2 8" xfId="28433"/>
    <cellStyle name="40% - Accent1 2 2 4 2 3" xfId="1498"/>
    <cellStyle name="40% - Accent1 2 2 4 2 3 2" xfId="6475"/>
    <cellStyle name="40% - Accent1 2 2 4 2 3 3" xfId="10764"/>
    <cellStyle name="40% - Accent1 2 2 4 2 3 4" xfId="15040"/>
    <cellStyle name="40% - Accent1 2 2 4 2 3 5" xfId="19281"/>
    <cellStyle name="40% - Accent1 2 2 4 2 3 6" xfId="23529"/>
    <cellStyle name="40% - Accent1 2 2 4 2 3 7" xfId="27626"/>
    <cellStyle name="40% - Accent1 2 2 4 2 4" xfId="3614"/>
    <cellStyle name="40% - Accent1 2 2 4 2 4 2" xfId="8588"/>
    <cellStyle name="40% - Accent1 2 2 4 2 4 3" xfId="12865"/>
    <cellStyle name="40% - Accent1 2 2 4 2 4 4" xfId="17124"/>
    <cellStyle name="40% - Accent1 2 2 4 2 4 5" xfId="21343"/>
    <cellStyle name="40% - Accent1 2 2 4 2 4 6" xfId="25538"/>
    <cellStyle name="40% - Accent1 2 2 4 2 4 7" xfId="29434"/>
    <cellStyle name="40% - Accent1 2 2 4 2 5" xfId="4962"/>
    <cellStyle name="40% - Accent1 2 2 4 2 5 2" xfId="9934"/>
    <cellStyle name="40% - Accent1 2 2 4 2 5 3" xfId="14212"/>
    <cellStyle name="40% - Accent1 2 2 4 2 5 4" xfId="18469"/>
    <cellStyle name="40% - Accent1 2 2 4 2 5 5" xfId="22686"/>
    <cellStyle name="40% - Accent1 2 2 4 2 5 6" xfId="26872"/>
    <cellStyle name="40% - Accent1 2 2 4 2 5 7" xfId="30751"/>
    <cellStyle name="40% - Accent1 2 2 4 2 6" xfId="5880"/>
    <cellStyle name="40% - Accent1 2 2 4 2 7" xfId="10172"/>
    <cellStyle name="40% - Accent1 2 2 4 2 8" xfId="14450"/>
    <cellStyle name="40% - Accent1 2 2 4 2 9" xfId="18707"/>
    <cellStyle name="40% - Accent1 2 2 4 3" xfId="2175"/>
    <cellStyle name="40% - Accent1 2 2 4 3 2" xfId="3942"/>
    <cellStyle name="40% - Accent1 2 2 4 3 2 2" xfId="8916"/>
    <cellStyle name="40% - Accent1 2 2 4 3 2 3" xfId="13193"/>
    <cellStyle name="40% - Accent1 2 2 4 3 2 4" xfId="17452"/>
    <cellStyle name="40% - Accent1 2 2 4 3 2 5" xfId="21671"/>
    <cellStyle name="40% - Accent1 2 2 4 3 2 6" xfId="25866"/>
    <cellStyle name="40% - Accent1 2 2 4 3 2 7" xfId="29762"/>
    <cellStyle name="40% - Accent1 2 2 4 3 3" xfId="7151"/>
    <cellStyle name="40% - Accent1 2 2 4 3 4" xfId="11436"/>
    <cellStyle name="40% - Accent1 2 2 4 3 5" xfId="15708"/>
    <cellStyle name="40% - Accent1 2 2 4 3 6" xfId="19943"/>
    <cellStyle name="40% - Accent1 2 2 4 3 7" xfId="24181"/>
    <cellStyle name="40% - Accent1 2 2 4 3 8" xfId="28259"/>
    <cellStyle name="40% - Accent1 2 2 4 4" xfId="1318"/>
    <cellStyle name="40% - Accent1 2 2 4 4 2" xfId="6295"/>
    <cellStyle name="40% - Accent1 2 2 4 4 3" xfId="10584"/>
    <cellStyle name="40% - Accent1 2 2 4 4 4" xfId="14860"/>
    <cellStyle name="40% - Accent1 2 2 4 4 5" xfId="19102"/>
    <cellStyle name="40% - Accent1 2 2 4 4 6" xfId="23349"/>
    <cellStyle name="40% - Accent1 2 2 4 4 7" xfId="27452"/>
    <cellStyle name="40% - Accent1 2 2 4 5" xfId="3284"/>
    <cellStyle name="40% - Accent1 2 2 4 5 2" xfId="8258"/>
    <cellStyle name="40% - Accent1 2 2 4 5 3" xfId="12535"/>
    <cellStyle name="40% - Accent1 2 2 4 5 4" xfId="16795"/>
    <cellStyle name="40% - Accent1 2 2 4 5 5" xfId="21013"/>
    <cellStyle name="40% - Accent1 2 2 4 5 6" xfId="25209"/>
    <cellStyle name="40% - Accent1 2 2 4 5 7" xfId="29105"/>
    <cellStyle name="40% - Accent1 2 2 4 6" xfId="4633"/>
    <cellStyle name="40% - Accent1 2 2 4 6 2" xfId="9605"/>
    <cellStyle name="40% - Accent1 2 2 4 6 3" xfId="13883"/>
    <cellStyle name="40% - Accent1 2 2 4 6 4" xfId="18140"/>
    <cellStyle name="40% - Accent1 2 2 4 6 5" xfId="22357"/>
    <cellStyle name="40% - Accent1 2 2 4 6 6" xfId="26543"/>
    <cellStyle name="40% - Accent1 2 2 4 6 7" xfId="30422"/>
    <cellStyle name="40% - Accent1 2 2 4 7" xfId="5507"/>
    <cellStyle name="40% - Accent1 2 2 4 8" xfId="5193"/>
    <cellStyle name="40% - Accent1 2 2 4 9" xfId="5560"/>
    <cellStyle name="40% - Accent1 2 2 5" xfId="629"/>
    <cellStyle name="40% - Accent1 2 2 5 10" xfId="16457"/>
    <cellStyle name="40% - Accent1 2 2 5 11" xfId="19174"/>
    <cellStyle name="40% - Accent1 2 2 5 12" xfId="24876"/>
    <cellStyle name="40% - Accent1 2 2 5 2" xfId="1500"/>
    <cellStyle name="40% - Accent1 2 2 5 2 2" xfId="2351"/>
    <cellStyle name="40% - Accent1 2 2 5 2 2 2" xfId="7327"/>
    <cellStyle name="40% - Accent1 2 2 5 2 2 3" xfId="11612"/>
    <cellStyle name="40% - Accent1 2 2 5 2 2 4" xfId="15884"/>
    <cellStyle name="40% - Accent1 2 2 5 2 2 5" xfId="20119"/>
    <cellStyle name="40% - Accent1 2 2 5 2 2 6" xfId="24357"/>
    <cellStyle name="40% - Accent1 2 2 5 2 2 7" xfId="28435"/>
    <cellStyle name="40% - Accent1 2 2 5 2 3" xfId="3998"/>
    <cellStyle name="40% - Accent1 2 2 5 2 3 2" xfId="8972"/>
    <cellStyle name="40% - Accent1 2 2 5 2 3 3" xfId="13249"/>
    <cellStyle name="40% - Accent1 2 2 5 2 3 4" xfId="17508"/>
    <cellStyle name="40% - Accent1 2 2 5 2 3 5" xfId="21727"/>
    <cellStyle name="40% - Accent1 2 2 5 2 3 6" xfId="25922"/>
    <cellStyle name="40% - Accent1 2 2 5 2 3 7" xfId="29818"/>
    <cellStyle name="40% - Accent1 2 2 5 2 4" xfId="6477"/>
    <cellStyle name="40% - Accent1 2 2 5 2 5" xfId="10766"/>
    <cellStyle name="40% - Accent1 2 2 5 2 6" xfId="15042"/>
    <cellStyle name="40% - Accent1 2 2 5 2 7" xfId="19283"/>
    <cellStyle name="40% - Accent1 2 2 5 2 8" xfId="23531"/>
    <cellStyle name="40% - Accent1 2 2 5 2 9" xfId="27628"/>
    <cellStyle name="40% - Accent1 2 2 5 3" xfId="2350"/>
    <cellStyle name="40% - Accent1 2 2 5 3 2" xfId="7326"/>
    <cellStyle name="40% - Accent1 2 2 5 3 3" xfId="11611"/>
    <cellStyle name="40% - Accent1 2 2 5 3 4" xfId="15883"/>
    <cellStyle name="40% - Accent1 2 2 5 3 5" xfId="20118"/>
    <cellStyle name="40% - Accent1 2 2 5 3 6" xfId="24356"/>
    <cellStyle name="40% - Accent1 2 2 5 3 7" xfId="28434"/>
    <cellStyle name="40% - Accent1 2 2 5 4" xfId="1499"/>
    <cellStyle name="40% - Accent1 2 2 5 4 2" xfId="6476"/>
    <cellStyle name="40% - Accent1 2 2 5 4 3" xfId="10765"/>
    <cellStyle name="40% - Accent1 2 2 5 4 4" xfId="15041"/>
    <cellStyle name="40% - Accent1 2 2 5 4 5" xfId="19282"/>
    <cellStyle name="40% - Accent1 2 2 5 4 6" xfId="23530"/>
    <cellStyle name="40% - Accent1 2 2 5 4 7" xfId="27627"/>
    <cellStyle name="40% - Accent1 2 2 5 5" xfId="3341"/>
    <cellStyle name="40% - Accent1 2 2 5 5 2" xfId="8315"/>
    <cellStyle name="40% - Accent1 2 2 5 5 3" xfId="12592"/>
    <cellStyle name="40% - Accent1 2 2 5 5 4" xfId="16851"/>
    <cellStyle name="40% - Accent1 2 2 5 5 5" xfId="21070"/>
    <cellStyle name="40% - Accent1 2 2 5 5 6" xfId="25265"/>
    <cellStyle name="40% - Accent1 2 2 5 5 7" xfId="29161"/>
    <cellStyle name="40% - Accent1 2 2 5 6" xfId="4689"/>
    <cellStyle name="40% - Accent1 2 2 5 6 2" xfId="9661"/>
    <cellStyle name="40% - Accent1 2 2 5 6 3" xfId="13939"/>
    <cellStyle name="40% - Accent1 2 2 5 6 4" xfId="18196"/>
    <cellStyle name="40% - Accent1 2 2 5 6 5" xfId="22413"/>
    <cellStyle name="40% - Accent1 2 2 5 6 6" xfId="26599"/>
    <cellStyle name="40% - Accent1 2 2 5 6 7" xfId="30478"/>
    <cellStyle name="40% - Accent1 2 2 5 7" xfId="5607"/>
    <cellStyle name="40% - Accent1 2 2 5 8" xfId="7920"/>
    <cellStyle name="40% - Accent1 2 2 5 9" xfId="12197"/>
    <cellStyle name="40% - Accent1 2 2 6" xfId="1501"/>
    <cellStyle name="40% - Accent1 2 2 6 2" xfId="2352"/>
    <cellStyle name="40% - Accent1 2 2 6 2 2" xfId="7328"/>
    <cellStyle name="40% - Accent1 2 2 6 2 3" xfId="11613"/>
    <cellStyle name="40% - Accent1 2 2 6 2 4" xfId="15885"/>
    <cellStyle name="40% - Accent1 2 2 6 2 5" xfId="20120"/>
    <cellStyle name="40% - Accent1 2 2 6 2 6" xfId="24358"/>
    <cellStyle name="40% - Accent1 2 2 6 2 7" xfId="28436"/>
    <cellStyle name="40% - Accent1 2 2 6 3" xfId="3669"/>
    <cellStyle name="40% - Accent1 2 2 6 3 2" xfId="8643"/>
    <cellStyle name="40% - Accent1 2 2 6 3 3" xfId="12920"/>
    <cellStyle name="40% - Accent1 2 2 6 3 4" xfId="17179"/>
    <cellStyle name="40% - Accent1 2 2 6 3 5" xfId="21398"/>
    <cellStyle name="40% - Accent1 2 2 6 3 6" xfId="25593"/>
    <cellStyle name="40% - Accent1 2 2 6 3 7" xfId="29489"/>
    <cellStyle name="40% - Accent1 2 2 6 4" xfId="6478"/>
    <cellStyle name="40% - Accent1 2 2 6 5" xfId="10767"/>
    <cellStyle name="40% - Accent1 2 2 6 6" xfId="15043"/>
    <cellStyle name="40% - Accent1 2 2 6 7" xfId="19284"/>
    <cellStyle name="40% - Accent1 2 2 6 8" xfId="23532"/>
    <cellStyle name="40% - Accent1 2 2 6 9" xfId="27629"/>
    <cellStyle name="40% - Accent1 2 2 7" xfId="1881"/>
    <cellStyle name="40% - Accent1 2 2 7 2" xfId="6857"/>
    <cellStyle name="40% - Accent1 2 2 7 3" xfId="11143"/>
    <cellStyle name="40% - Accent1 2 2 7 4" xfId="15417"/>
    <cellStyle name="40% - Accent1 2 2 7 5" xfId="19653"/>
    <cellStyle name="40% - Accent1 2 2 7 6" xfId="23893"/>
    <cellStyle name="40% - Accent1 2 2 7 7" xfId="27974"/>
    <cellStyle name="40% - Accent1 2 2 8" xfId="978"/>
    <cellStyle name="40% - Accent1 2 2 8 2" xfId="5956"/>
    <cellStyle name="40% - Accent1 2 2 8 3" xfId="10246"/>
    <cellStyle name="40% - Accent1 2 2 8 4" xfId="14524"/>
    <cellStyle name="40% - Accent1 2 2 8 5" xfId="18777"/>
    <cellStyle name="40% - Accent1 2 2 8 6" xfId="23028"/>
    <cellStyle name="40% - Accent1 2 2 8 7" xfId="27165"/>
    <cellStyle name="40% - Accent1 2 2 9" xfId="3006"/>
    <cellStyle name="40% - Accent1 2 2 9 2" xfId="7980"/>
    <cellStyle name="40% - Accent1 2 2 9 3" xfId="12257"/>
    <cellStyle name="40% - Accent1 2 2 9 4" xfId="16517"/>
    <cellStyle name="40% - Accent1 2 2 9 5" xfId="20736"/>
    <cellStyle name="40% - Accent1 2 2 9 6" xfId="24934"/>
    <cellStyle name="40% - Accent1 2 2 9 7" xfId="28831"/>
    <cellStyle name="40% - Accent1 2 3" xfId="232"/>
    <cellStyle name="40% - Accent1 2 3 10" xfId="13547"/>
    <cellStyle name="40% - Accent1 2 3 11" xfId="17805"/>
    <cellStyle name="40% - Accent1 2 3 12" xfId="20514"/>
    <cellStyle name="40% - Accent1 2 3 13" xfId="26216"/>
    <cellStyle name="40% - Accent1 2 3 2" xfId="446"/>
    <cellStyle name="40% - Accent1 2 3 2 10" xfId="16422"/>
    <cellStyle name="40% - Accent1 2 3 2 11" xfId="15220"/>
    <cellStyle name="40% - Accent1 2 3 2 12" xfId="24846"/>
    <cellStyle name="40% - Accent1 2 3 2 2" xfId="820"/>
    <cellStyle name="40% - Accent1 2 3 2 2 10" xfId="22876"/>
    <cellStyle name="40% - Accent1 2 3 2 2 11" xfId="27028"/>
    <cellStyle name="40% - Accent1 2 3 2 2 2" xfId="2353"/>
    <cellStyle name="40% - Accent1 2 3 2 2 2 2" xfId="4189"/>
    <cellStyle name="40% - Accent1 2 3 2 2 2 2 2" xfId="9163"/>
    <cellStyle name="40% - Accent1 2 3 2 2 2 2 3" xfId="13440"/>
    <cellStyle name="40% - Accent1 2 3 2 2 2 2 4" xfId="17699"/>
    <cellStyle name="40% - Accent1 2 3 2 2 2 2 5" xfId="21918"/>
    <cellStyle name="40% - Accent1 2 3 2 2 2 2 6" xfId="26113"/>
    <cellStyle name="40% - Accent1 2 3 2 2 2 2 7" xfId="30009"/>
    <cellStyle name="40% - Accent1 2 3 2 2 2 3" xfId="7329"/>
    <cellStyle name="40% - Accent1 2 3 2 2 2 4" xfId="11614"/>
    <cellStyle name="40% - Accent1 2 3 2 2 2 5" xfId="15886"/>
    <cellStyle name="40% - Accent1 2 3 2 2 2 6" xfId="20121"/>
    <cellStyle name="40% - Accent1 2 3 2 2 2 7" xfId="24359"/>
    <cellStyle name="40% - Accent1 2 3 2 2 2 8" xfId="28437"/>
    <cellStyle name="40% - Accent1 2 3 2 2 3" xfId="1502"/>
    <cellStyle name="40% - Accent1 2 3 2 2 3 2" xfId="6479"/>
    <cellStyle name="40% - Accent1 2 3 2 2 3 3" xfId="10768"/>
    <cellStyle name="40% - Accent1 2 3 2 2 3 4" xfId="15044"/>
    <cellStyle name="40% - Accent1 2 3 2 2 3 5" xfId="19285"/>
    <cellStyle name="40% - Accent1 2 3 2 2 3 6" xfId="23533"/>
    <cellStyle name="40% - Accent1 2 3 2 2 3 7" xfId="27630"/>
    <cellStyle name="40% - Accent1 2 3 2 2 4" xfId="3532"/>
    <cellStyle name="40% - Accent1 2 3 2 2 4 2" xfId="8506"/>
    <cellStyle name="40% - Accent1 2 3 2 2 4 3" xfId="12783"/>
    <cellStyle name="40% - Accent1 2 3 2 2 4 4" xfId="17042"/>
    <cellStyle name="40% - Accent1 2 3 2 2 4 5" xfId="21261"/>
    <cellStyle name="40% - Accent1 2 3 2 2 4 6" xfId="25456"/>
    <cellStyle name="40% - Accent1 2 3 2 2 4 7" xfId="29352"/>
    <cellStyle name="40% - Accent1 2 3 2 2 5" xfId="4880"/>
    <cellStyle name="40% - Accent1 2 3 2 2 5 2" xfId="9852"/>
    <cellStyle name="40% - Accent1 2 3 2 2 5 3" xfId="14130"/>
    <cellStyle name="40% - Accent1 2 3 2 2 5 4" xfId="18387"/>
    <cellStyle name="40% - Accent1 2 3 2 2 5 5" xfId="22604"/>
    <cellStyle name="40% - Accent1 2 3 2 2 5 6" xfId="26790"/>
    <cellStyle name="40% - Accent1 2 3 2 2 5 7" xfId="30669"/>
    <cellStyle name="40% - Accent1 2 3 2 2 6" xfId="5798"/>
    <cellStyle name="40% - Accent1 2 3 2 2 7" xfId="10090"/>
    <cellStyle name="40% - Accent1 2 3 2 2 8" xfId="14368"/>
    <cellStyle name="40% - Accent1 2 3 2 2 9" xfId="18625"/>
    <cellStyle name="40% - Accent1 2 3 2 3" xfId="2079"/>
    <cellStyle name="40% - Accent1 2 3 2 3 2" xfId="3860"/>
    <cellStyle name="40% - Accent1 2 3 2 3 2 2" xfId="8834"/>
    <cellStyle name="40% - Accent1 2 3 2 3 2 3" xfId="13111"/>
    <cellStyle name="40% - Accent1 2 3 2 3 2 4" xfId="17370"/>
    <cellStyle name="40% - Accent1 2 3 2 3 2 5" xfId="21589"/>
    <cellStyle name="40% - Accent1 2 3 2 3 2 6" xfId="25784"/>
    <cellStyle name="40% - Accent1 2 3 2 3 2 7" xfId="29680"/>
    <cellStyle name="40% - Accent1 2 3 2 3 3" xfId="7055"/>
    <cellStyle name="40% - Accent1 2 3 2 3 4" xfId="11340"/>
    <cellStyle name="40% - Accent1 2 3 2 3 5" xfId="15612"/>
    <cellStyle name="40% - Accent1 2 3 2 3 6" xfId="19847"/>
    <cellStyle name="40% - Accent1 2 3 2 3 7" xfId="24085"/>
    <cellStyle name="40% - Accent1 2 3 2 3 8" xfId="28163"/>
    <cellStyle name="40% - Accent1 2 3 2 4" xfId="1218"/>
    <cellStyle name="40% - Accent1 2 3 2 4 2" xfId="6195"/>
    <cellStyle name="40% - Accent1 2 3 2 4 3" xfId="10484"/>
    <cellStyle name="40% - Accent1 2 3 2 4 4" xfId="14762"/>
    <cellStyle name="40% - Accent1 2 3 2 4 5" xfId="19005"/>
    <cellStyle name="40% - Accent1 2 3 2 4 6" xfId="23251"/>
    <cellStyle name="40% - Accent1 2 3 2 4 7" xfId="27356"/>
    <cellStyle name="40% - Accent1 2 3 2 5" xfId="3202"/>
    <cellStyle name="40% - Accent1 2 3 2 5 2" xfId="8176"/>
    <cellStyle name="40% - Accent1 2 3 2 5 3" xfId="12453"/>
    <cellStyle name="40% - Accent1 2 3 2 5 4" xfId="16713"/>
    <cellStyle name="40% - Accent1 2 3 2 5 5" xfId="20931"/>
    <cellStyle name="40% - Accent1 2 3 2 5 6" xfId="25127"/>
    <cellStyle name="40% - Accent1 2 3 2 5 7" xfId="29023"/>
    <cellStyle name="40% - Accent1 2 3 2 6" xfId="4551"/>
    <cellStyle name="40% - Accent1 2 3 2 6 2" xfId="9523"/>
    <cellStyle name="40% - Accent1 2 3 2 6 3" xfId="13801"/>
    <cellStyle name="40% - Accent1 2 3 2 6 4" xfId="18058"/>
    <cellStyle name="40% - Accent1 2 3 2 6 5" xfId="22275"/>
    <cellStyle name="40% - Accent1 2 3 2 6 6" xfId="26461"/>
    <cellStyle name="40% - Accent1 2 3 2 6 7" xfId="30340"/>
    <cellStyle name="40% - Accent1 2 3 2 7" xfId="5425"/>
    <cellStyle name="40% - Accent1 2 3 2 8" xfId="7881"/>
    <cellStyle name="40% - Accent1 2 3 2 9" xfId="12159"/>
    <cellStyle name="40% - Accent1 2 3 3" xfId="653"/>
    <cellStyle name="40% - Accent1 2 3 3 10" xfId="22709"/>
    <cellStyle name="40% - Accent1 2 3 3 11" xfId="23447"/>
    <cellStyle name="40% - Accent1 2 3 3 2" xfId="2354"/>
    <cellStyle name="40% - Accent1 2 3 3 2 2" xfId="4022"/>
    <cellStyle name="40% - Accent1 2 3 3 2 2 2" xfId="8996"/>
    <cellStyle name="40% - Accent1 2 3 3 2 2 3" xfId="13273"/>
    <cellStyle name="40% - Accent1 2 3 3 2 2 4" xfId="17532"/>
    <cellStyle name="40% - Accent1 2 3 3 2 2 5" xfId="21751"/>
    <cellStyle name="40% - Accent1 2 3 3 2 2 6" xfId="25946"/>
    <cellStyle name="40% - Accent1 2 3 3 2 2 7" xfId="29842"/>
    <cellStyle name="40% - Accent1 2 3 3 2 3" xfId="7330"/>
    <cellStyle name="40% - Accent1 2 3 3 2 4" xfId="11615"/>
    <cellStyle name="40% - Accent1 2 3 3 2 5" xfId="15887"/>
    <cellStyle name="40% - Accent1 2 3 3 2 6" xfId="20122"/>
    <cellStyle name="40% - Accent1 2 3 3 2 7" xfId="24360"/>
    <cellStyle name="40% - Accent1 2 3 3 2 8" xfId="28438"/>
    <cellStyle name="40% - Accent1 2 3 3 3" xfId="1503"/>
    <cellStyle name="40% - Accent1 2 3 3 3 2" xfId="6480"/>
    <cellStyle name="40% - Accent1 2 3 3 3 3" xfId="10769"/>
    <cellStyle name="40% - Accent1 2 3 3 3 4" xfId="15045"/>
    <cellStyle name="40% - Accent1 2 3 3 3 5" xfId="19286"/>
    <cellStyle name="40% - Accent1 2 3 3 3 6" xfId="23534"/>
    <cellStyle name="40% - Accent1 2 3 3 3 7" xfId="27631"/>
    <cellStyle name="40% - Accent1 2 3 3 4" xfId="3365"/>
    <cellStyle name="40% - Accent1 2 3 3 4 2" xfId="8339"/>
    <cellStyle name="40% - Accent1 2 3 3 4 3" xfId="12616"/>
    <cellStyle name="40% - Accent1 2 3 3 4 4" xfId="16875"/>
    <cellStyle name="40% - Accent1 2 3 3 4 5" xfId="21094"/>
    <cellStyle name="40% - Accent1 2 3 3 4 6" xfId="25289"/>
    <cellStyle name="40% - Accent1 2 3 3 4 7" xfId="29185"/>
    <cellStyle name="40% - Accent1 2 3 3 5" xfId="4713"/>
    <cellStyle name="40% - Accent1 2 3 3 5 2" xfId="9685"/>
    <cellStyle name="40% - Accent1 2 3 3 5 3" xfId="13963"/>
    <cellStyle name="40% - Accent1 2 3 3 5 4" xfId="18220"/>
    <cellStyle name="40% - Accent1 2 3 3 5 5" xfId="22437"/>
    <cellStyle name="40% - Accent1 2 3 3 5 6" xfId="26623"/>
    <cellStyle name="40% - Accent1 2 3 3 5 7" xfId="30502"/>
    <cellStyle name="40% - Accent1 2 3 3 6" xfId="5631"/>
    <cellStyle name="40% - Accent1 2 3 3 7" xfId="6393"/>
    <cellStyle name="40% - Accent1 2 3 3 8" xfId="10682"/>
    <cellStyle name="40% - Accent1 2 3 3 9" xfId="14958"/>
    <cellStyle name="40% - Accent1 2 3 4" xfId="1923"/>
    <cellStyle name="40% - Accent1 2 3 4 2" xfId="3693"/>
    <cellStyle name="40% - Accent1 2 3 4 2 2" xfId="8667"/>
    <cellStyle name="40% - Accent1 2 3 4 2 3" xfId="12944"/>
    <cellStyle name="40% - Accent1 2 3 4 2 4" xfId="17203"/>
    <cellStyle name="40% - Accent1 2 3 4 2 5" xfId="21422"/>
    <cellStyle name="40% - Accent1 2 3 4 2 6" xfId="25617"/>
    <cellStyle name="40% - Accent1 2 3 4 2 7" xfId="29513"/>
    <cellStyle name="40% - Accent1 2 3 4 3" xfId="6899"/>
    <cellStyle name="40% - Accent1 2 3 4 4" xfId="11184"/>
    <cellStyle name="40% - Accent1 2 3 4 5" xfId="15457"/>
    <cellStyle name="40% - Accent1 2 3 4 6" xfId="19695"/>
    <cellStyle name="40% - Accent1 2 3 4 7" xfId="23932"/>
    <cellStyle name="40% - Accent1 2 3 4 8" xfId="28011"/>
    <cellStyle name="40% - Accent1 2 3 5" xfId="1037"/>
    <cellStyle name="40% - Accent1 2 3 5 2" xfId="6015"/>
    <cellStyle name="40% - Accent1 2 3 5 3" xfId="10304"/>
    <cellStyle name="40% - Accent1 2 3 5 4" xfId="14583"/>
    <cellStyle name="40% - Accent1 2 3 5 5" xfId="18833"/>
    <cellStyle name="40% - Accent1 2 3 5 6" xfId="23080"/>
    <cellStyle name="40% - Accent1 2 3 5 7" xfId="27203"/>
    <cellStyle name="40% - Accent1 2 3 6" xfId="3034"/>
    <cellStyle name="40% - Accent1 2 3 6 2" xfId="8008"/>
    <cellStyle name="40% - Accent1 2 3 6 3" xfId="12285"/>
    <cellStyle name="40% - Accent1 2 3 6 4" xfId="16545"/>
    <cellStyle name="40% - Accent1 2 3 6 5" xfId="20764"/>
    <cellStyle name="40% - Accent1 2 3 6 6" xfId="24960"/>
    <cellStyle name="40% - Accent1 2 3 6 7" xfId="28856"/>
    <cellStyle name="40% - Accent1 2 3 7" xfId="4384"/>
    <cellStyle name="40% - Accent1 2 3 7 2" xfId="9356"/>
    <cellStyle name="40% - Accent1 2 3 7 3" xfId="13634"/>
    <cellStyle name="40% - Accent1 2 3 7 4" xfId="17891"/>
    <cellStyle name="40% - Accent1 2 3 7 5" xfId="22108"/>
    <cellStyle name="40% - Accent1 2 3 7 6" xfId="26294"/>
    <cellStyle name="40% - Accent1 2 3 7 7" xfId="30173"/>
    <cellStyle name="40% - Accent1 2 3 8" xfId="5211"/>
    <cellStyle name="40% - Accent1 2 3 9" xfId="9269"/>
    <cellStyle name="40% - Accent1 2 4" xfId="380"/>
    <cellStyle name="40% - Accent1 2 4 10" xfId="11966"/>
    <cellStyle name="40% - Accent1 2 4 11" xfId="16240"/>
    <cellStyle name="40% - Accent1 2 4 12" xfId="20559"/>
    <cellStyle name="40% - Accent1 2 4 13" xfId="24701"/>
    <cellStyle name="40% - Accent1 2 4 2" xfId="754"/>
    <cellStyle name="40% - Accent1 2 4 2 10" xfId="22810"/>
    <cellStyle name="40% - Accent1 2 4 2 11" xfId="26962"/>
    <cellStyle name="40% - Accent1 2 4 2 2" xfId="2355"/>
    <cellStyle name="40% - Accent1 2 4 2 2 2" xfId="4123"/>
    <cellStyle name="40% - Accent1 2 4 2 2 2 2" xfId="9097"/>
    <cellStyle name="40% - Accent1 2 4 2 2 2 3" xfId="13374"/>
    <cellStyle name="40% - Accent1 2 4 2 2 2 4" xfId="17633"/>
    <cellStyle name="40% - Accent1 2 4 2 2 2 5" xfId="21852"/>
    <cellStyle name="40% - Accent1 2 4 2 2 2 6" xfId="26047"/>
    <cellStyle name="40% - Accent1 2 4 2 2 2 7" xfId="29943"/>
    <cellStyle name="40% - Accent1 2 4 2 2 3" xfId="7331"/>
    <cellStyle name="40% - Accent1 2 4 2 2 4" xfId="11616"/>
    <cellStyle name="40% - Accent1 2 4 2 2 5" xfId="15888"/>
    <cellStyle name="40% - Accent1 2 4 2 2 6" xfId="20123"/>
    <cellStyle name="40% - Accent1 2 4 2 2 7" xfId="24361"/>
    <cellStyle name="40% - Accent1 2 4 2 2 8" xfId="28439"/>
    <cellStyle name="40% - Accent1 2 4 2 3" xfId="1504"/>
    <cellStyle name="40% - Accent1 2 4 2 3 2" xfId="6481"/>
    <cellStyle name="40% - Accent1 2 4 2 3 3" xfId="10770"/>
    <cellStyle name="40% - Accent1 2 4 2 3 4" xfId="15046"/>
    <cellStyle name="40% - Accent1 2 4 2 3 5" xfId="19287"/>
    <cellStyle name="40% - Accent1 2 4 2 3 6" xfId="23535"/>
    <cellStyle name="40% - Accent1 2 4 2 3 7" xfId="27632"/>
    <cellStyle name="40% - Accent1 2 4 2 4" xfId="3466"/>
    <cellStyle name="40% - Accent1 2 4 2 4 2" xfId="8440"/>
    <cellStyle name="40% - Accent1 2 4 2 4 3" xfId="12717"/>
    <cellStyle name="40% - Accent1 2 4 2 4 4" xfId="16976"/>
    <cellStyle name="40% - Accent1 2 4 2 4 5" xfId="21195"/>
    <cellStyle name="40% - Accent1 2 4 2 4 6" xfId="25390"/>
    <cellStyle name="40% - Accent1 2 4 2 4 7" xfId="29286"/>
    <cellStyle name="40% - Accent1 2 4 2 5" xfId="4814"/>
    <cellStyle name="40% - Accent1 2 4 2 5 2" xfId="9786"/>
    <cellStyle name="40% - Accent1 2 4 2 5 3" xfId="14064"/>
    <cellStyle name="40% - Accent1 2 4 2 5 4" xfId="18321"/>
    <cellStyle name="40% - Accent1 2 4 2 5 5" xfId="22538"/>
    <cellStyle name="40% - Accent1 2 4 2 5 6" xfId="26724"/>
    <cellStyle name="40% - Accent1 2 4 2 5 7" xfId="30603"/>
    <cellStyle name="40% - Accent1 2 4 2 6" xfId="5732"/>
    <cellStyle name="40% - Accent1 2 4 2 7" xfId="10024"/>
    <cellStyle name="40% - Accent1 2 4 2 8" xfId="14302"/>
    <cellStyle name="40% - Accent1 2 4 2 9" xfId="18559"/>
    <cellStyle name="40% - Accent1 2 4 3" xfId="2013"/>
    <cellStyle name="40% - Accent1 2 4 3 2" xfId="3794"/>
    <cellStyle name="40% - Accent1 2 4 3 2 2" xfId="8768"/>
    <cellStyle name="40% - Accent1 2 4 3 2 3" xfId="13045"/>
    <cellStyle name="40% - Accent1 2 4 3 2 4" xfId="17304"/>
    <cellStyle name="40% - Accent1 2 4 3 2 5" xfId="21523"/>
    <cellStyle name="40% - Accent1 2 4 3 2 6" xfId="25718"/>
    <cellStyle name="40% - Accent1 2 4 3 2 7" xfId="29614"/>
    <cellStyle name="40% - Accent1 2 4 3 3" xfId="6989"/>
    <cellStyle name="40% - Accent1 2 4 3 4" xfId="11274"/>
    <cellStyle name="40% - Accent1 2 4 3 5" xfId="15546"/>
    <cellStyle name="40% - Accent1 2 4 3 6" xfId="19781"/>
    <cellStyle name="40% - Accent1 2 4 3 7" xfId="24019"/>
    <cellStyle name="40% - Accent1 2 4 3 8" xfId="28097"/>
    <cellStyle name="40% - Accent1 2 4 4" xfId="1152"/>
    <cellStyle name="40% - Accent1 2 4 4 2" xfId="6129"/>
    <cellStyle name="40% - Accent1 2 4 4 3" xfId="10418"/>
    <cellStyle name="40% - Accent1 2 4 4 4" xfId="14696"/>
    <cellStyle name="40% - Accent1 2 4 4 5" xfId="18939"/>
    <cellStyle name="40% - Accent1 2 4 4 6" xfId="23185"/>
    <cellStyle name="40% - Accent1 2 4 4 7" xfId="27290"/>
    <cellStyle name="40% - Accent1 2 4 5" xfId="2818"/>
    <cellStyle name="40% - Accent1 2 4 6" xfId="3136"/>
    <cellStyle name="40% - Accent1 2 4 6 2" xfId="8110"/>
    <cellStyle name="40% - Accent1 2 4 6 3" xfId="12387"/>
    <cellStyle name="40% - Accent1 2 4 6 4" xfId="16647"/>
    <cellStyle name="40% - Accent1 2 4 6 5" xfId="20865"/>
    <cellStyle name="40% - Accent1 2 4 6 6" xfId="25061"/>
    <cellStyle name="40% - Accent1 2 4 6 7" xfId="28957"/>
    <cellStyle name="40% - Accent1 2 4 7" xfId="4485"/>
    <cellStyle name="40% - Accent1 2 4 7 2" xfId="9457"/>
    <cellStyle name="40% - Accent1 2 4 7 3" xfId="13735"/>
    <cellStyle name="40% - Accent1 2 4 7 4" xfId="17992"/>
    <cellStyle name="40% - Accent1 2 4 7 5" xfId="22209"/>
    <cellStyle name="40% - Accent1 2 4 7 6" xfId="26395"/>
    <cellStyle name="40% - Accent1 2 4 7 7" xfId="30274"/>
    <cellStyle name="40% - Accent1 2 4 8" xfId="5359"/>
    <cellStyle name="40% - Accent1 2 4 9" xfId="7684"/>
    <cellStyle name="40% - Accent1 2 5" xfId="495"/>
    <cellStyle name="40% - Accent1 2 5 10" xfId="10191"/>
    <cellStyle name="40% - Accent1 2 5 11" xfId="15237"/>
    <cellStyle name="40% - Accent1 2 5 12" xfId="20500"/>
    <cellStyle name="40% - Accent1 2 5 2" xfId="869"/>
    <cellStyle name="40% - Accent1 2 5 2 10" xfId="22925"/>
    <cellStyle name="40% - Accent1 2 5 2 11" xfId="27077"/>
    <cellStyle name="40% - Accent1 2 5 2 2" xfId="2356"/>
    <cellStyle name="40% - Accent1 2 5 2 2 2" xfId="4238"/>
    <cellStyle name="40% - Accent1 2 5 2 2 2 2" xfId="9212"/>
    <cellStyle name="40% - Accent1 2 5 2 2 2 3" xfId="13489"/>
    <cellStyle name="40% - Accent1 2 5 2 2 2 4" xfId="17748"/>
    <cellStyle name="40% - Accent1 2 5 2 2 2 5" xfId="21967"/>
    <cellStyle name="40% - Accent1 2 5 2 2 2 6" xfId="26162"/>
    <cellStyle name="40% - Accent1 2 5 2 2 2 7" xfId="30058"/>
    <cellStyle name="40% - Accent1 2 5 2 2 3" xfId="7332"/>
    <cellStyle name="40% - Accent1 2 5 2 2 4" xfId="11617"/>
    <cellStyle name="40% - Accent1 2 5 2 2 5" xfId="15889"/>
    <cellStyle name="40% - Accent1 2 5 2 2 6" xfId="20124"/>
    <cellStyle name="40% - Accent1 2 5 2 2 7" xfId="24362"/>
    <cellStyle name="40% - Accent1 2 5 2 2 8" xfId="28440"/>
    <cellStyle name="40% - Accent1 2 5 2 3" xfId="1505"/>
    <cellStyle name="40% - Accent1 2 5 2 3 2" xfId="6482"/>
    <cellStyle name="40% - Accent1 2 5 2 3 3" xfId="10771"/>
    <cellStyle name="40% - Accent1 2 5 2 3 4" xfId="15047"/>
    <cellStyle name="40% - Accent1 2 5 2 3 5" xfId="19288"/>
    <cellStyle name="40% - Accent1 2 5 2 3 6" xfId="23536"/>
    <cellStyle name="40% - Accent1 2 5 2 3 7" xfId="27633"/>
    <cellStyle name="40% - Accent1 2 5 2 4" xfId="3581"/>
    <cellStyle name="40% - Accent1 2 5 2 4 2" xfId="8555"/>
    <cellStyle name="40% - Accent1 2 5 2 4 3" xfId="12832"/>
    <cellStyle name="40% - Accent1 2 5 2 4 4" xfId="17091"/>
    <cellStyle name="40% - Accent1 2 5 2 4 5" xfId="21310"/>
    <cellStyle name="40% - Accent1 2 5 2 4 6" xfId="25505"/>
    <cellStyle name="40% - Accent1 2 5 2 4 7" xfId="29401"/>
    <cellStyle name="40% - Accent1 2 5 2 5" xfId="4929"/>
    <cellStyle name="40% - Accent1 2 5 2 5 2" xfId="9901"/>
    <cellStyle name="40% - Accent1 2 5 2 5 3" xfId="14179"/>
    <cellStyle name="40% - Accent1 2 5 2 5 4" xfId="18436"/>
    <cellStyle name="40% - Accent1 2 5 2 5 5" xfId="22653"/>
    <cellStyle name="40% - Accent1 2 5 2 5 6" xfId="26839"/>
    <cellStyle name="40% - Accent1 2 5 2 5 7" xfId="30718"/>
    <cellStyle name="40% - Accent1 2 5 2 6" xfId="5847"/>
    <cellStyle name="40% - Accent1 2 5 2 7" xfId="10139"/>
    <cellStyle name="40% - Accent1 2 5 2 8" xfId="14417"/>
    <cellStyle name="40% - Accent1 2 5 2 9" xfId="18674"/>
    <cellStyle name="40% - Accent1 2 5 3" xfId="2143"/>
    <cellStyle name="40% - Accent1 2 5 3 2" xfId="3909"/>
    <cellStyle name="40% - Accent1 2 5 3 2 2" xfId="8883"/>
    <cellStyle name="40% - Accent1 2 5 3 2 3" xfId="13160"/>
    <cellStyle name="40% - Accent1 2 5 3 2 4" xfId="17419"/>
    <cellStyle name="40% - Accent1 2 5 3 2 5" xfId="21638"/>
    <cellStyle name="40% - Accent1 2 5 3 2 6" xfId="25833"/>
    <cellStyle name="40% - Accent1 2 5 3 2 7" xfId="29729"/>
    <cellStyle name="40% - Accent1 2 5 3 3" xfId="7119"/>
    <cellStyle name="40% - Accent1 2 5 3 4" xfId="11404"/>
    <cellStyle name="40% - Accent1 2 5 3 5" xfId="15676"/>
    <cellStyle name="40% - Accent1 2 5 3 6" xfId="19911"/>
    <cellStyle name="40% - Accent1 2 5 3 7" xfId="24149"/>
    <cellStyle name="40% - Accent1 2 5 3 8" xfId="28227"/>
    <cellStyle name="40% - Accent1 2 5 4" xfId="1285"/>
    <cellStyle name="40% - Accent1 2 5 4 2" xfId="6262"/>
    <cellStyle name="40% - Accent1 2 5 4 3" xfId="10551"/>
    <cellStyle name="40% - Accent1 2 5 4 4" xfId="14827"/>
    <cellStyle name="40% - Accent1 2 5 4 5" xfId="19070"/>
    <cellStyle name="40% - Accent1 2 5 4 6" xfId="23316"/>
    <cellStyle name="40% - Accent1 2 5 4 7" xfId="27420"/>
    <cellStyle name="40% - Accent1 2 5 5" xfId="3251"/>
    <cellStyle name="40% - Accent1 2 5 5 2" xfId="8225"/>
    <cellStyle name="40% - Accent1 2 5 5 3" xfId="12502"/>
    <cellStyle name="40% - Accent1 2 5 5 4" xfId="16762"/>
    <cellStyle name="40% - Accent1 2 5 5 5" xfId="20980"/>
    <cellStyle name="40% - Accent1 2 5 5 6" xfId="25176"/>
    <cellStyle name="40% - Accent1 2 5 5 7" xfId="29072"/>
    <cellStyle name="40% - Accent1 2 5 6" xfId="4600"/>
    <cellStyle name="40% - Accent1 2 5 6 2" xfId="9572"/>
    <cellStyle name="40% - Accent1 2 5 6 3" xfId="13850"/>
    <cellStyle name="40% - Accent1 2 5 6 4" xfId="18107"/>
    <cellStyle name="40% - Accent1 2 5 6 5" xfId="22324"/>
    <cellStyle name="40% - Accent1 2 5 6 6" xfId="26510"/>
    <cellStyle name="40% - Accent1 2 5 6 7" xfId="30389"/>
    <cellStyle name="40% - Accent1 2 5 7" xfId="5474"/>
    <cellStyle name="40% - Accent1 2 5 8" xfId="5074"/>
    <cellStyle name="40% - Accent1 2 5 9" xfId="5899"/>
    <cellStyle name="40% - Accent1 2 6" xfId="596"/>
    <cellStyle name="40% - Accent1 2 6 10" xfId="14663"/>
    <cellStyle name="40% - Accent1 2 6 11" xfId="7891"/>
    <cellStyle name="40% - Accent1 2 6 12" xfId="23153"/>
    <cellStyle name="40% - Accent1 2 6 2" xfId="1507"/>
    <cellStyle name="40% - Accent1 2 6 2 2" xfId="2358"/>
    <cellStyle name="40% - Accent1 2 6 2 2 2" xfId="7334"/>
    <cellStyle name="40% - Accent1 2 6 2 2 3" xfId="11619"/>
    <cellStyle name="40% - Accent1 2 6 2 2 4" xfId="15891"/>
    <cellStyle name="40% - Accent1 2 6 2 2 5" xfId="20126"/>
    <cellStyle name="40% - Accent1 2 6 2 2 6" xfId="24364"/>
    <cellStyle name="40% - Accent1 2 6 2 2 7" xfId="28442"/>
    <cellStyle name="40% - Accent1 2 6 2 3" xfId="3965"/>
    <cellStyle name="40% - Accent1 2 6 2 3 2" xfId="8939"/>
    <cellStyle name="40% - Accent1 2 6 2 3 3" xfId="13216"/>
    <cellStyle name="40% - Accent1 2 6 2 3 4" xfId="17475"/>
    <cellStyle name="40% - Accent1 2 6 2 3 5" xfId="21694"/>
    <cellStyle name="40% - Accent1 2 6 2 3 6" xfId="25889"/>
    <cellStyle name="40% - Accent1 2 6 2 3 7" xfId="29785"/>
    <cellStyle name="40% - Accent1 2 6 2 4" xfId="6484"/>
    <cellStyle name="40% - Accent1 2 6 2 5" xfId="10773"/>
    <cellStyle name="40% - Accent1 2 6 2 6" xfId="15049"/>
    <cellStyle name="40% - Accent1 2 6 2 7" xfId="19290"/>
    <cellStyle name="40% - Accent1 2 6 2 8" xfId="23538"/>
    <cellStyle name="40% - Accent1 2 6 2 9" xfId="27635"/>
    <cellStyle name="40% - Accent1 2 6 3" xfId="2357"/>
    <cellStyle name="40% - Accent1 2 6 3 2" xfId="7333"/>
    <cellStyle name="40% - Accent1 2 6 3 3" xfId="11618"/>
    <cellStyle name="40% - Accent1 2 6 3 4" xfId="15890"/>
    <cellStyle name="40% - Accent1 2 6 3 5" xfId="20125"/>
    <cellStyle name="40% - Accent1 2 6 3 6" xfId="24363"/>
    <cellStyle name="40% - Accent1 2 6 3 7" xfId="28441"/>
    <cellStyle name="40% - Accent1 2 6 4" xfId="1506"/>
    <cellStyle name="40% - Accent1 2 6 4 2" xfId="6483"/>
    <cellStyle name="40% - Accent1 2 6 4 3" xfId="10772"/>
    <cellStyle name="40% - Accent1 2 6 4 4" xfId="15048"/>
    <cellStyle name="40% - Accent1 2 6 4 5" xfId="19289"/>
    <cellStyle name="40% - Accent1 2 6 4 6" xfId="23537"/>
    <cellStyle name="40% - Accent1 2 6 4 7" xfId="27634"/>
    <cellStyle name="40% - Accent1 2 6 5" xfId="3308"/>
    <cellStyle name="40% - Accent1 2 6 5 2" xfId="8282"/>
    <cellStyle name="40% - Accent1 2 6 5 3" xfId="12559"/>
    <cellStyle name="40% - Accent1 2 6 5 4" xfId="16818"/>
    <cellStyle name="40% - Accent1 2 6 5 5" xfId="21037"/>
    <cellStyle name="40% - Accent1 2 6 5 6" xfId="25232"/>
    <cellStyle name="40% - Accent1 2 6 5 7" xfId="29128"/>
    <cellStyle name="40% - Accent1 2 6 6" xfId="4656"/>
    <cellStyle name="40% - Accent1 2 6 6 2" xfId="9628"/>
    <cellStyle name="40% - Accent1 2 6 6 3" xfId="13906"/>
    <cellStyle name="40% - Accent1 2 6 6 4" xfId="18163"/>
    <cellStyle name="40% - Accent1 2 6 6 5" xfId="22380"/>
    <cellStyle name="40% - Accent1 2 6 6 6" xfId="26566"/>
    <cellStyle name="40% - Accent1 2 6 6 7" xfId="30445"/>
    <cellStyle name="40% - Accent1 2 6 7" xfId="5574"/>
    <cellStyle name="40% - Accent1 2 6 8" xfId="6096"/>
    <cellStyle name="40% - Accent1 2 6 9" xfId="10384"/>
    <cellStyle name="40% - Accent1 2 7" xfId="1508"/>
    <cellStyle name="40% - Accent1 2 7 2" xfId="2359"/>
    <cellStyle name="40% - Accent1 2 7 2 2" xfId="7335"/>
    <cellStyle name="40% - Accent1 2 7 2 3" xfId="11620"/>
    <cellStyle name="40% - Accent1 2 7 2 4" xfId="15892"/>
    <cellStyle name="40% - Accent1 2 7 2 5" xfId="20127"/>
    <cellStyle name="40% - Accent1 2 7 2 6" xfId="24365"/>
    <cellStyle name="40% - Accent1 2 7 2 7" xfId="28443"/>
    <cellStyle name="40% - Accent1 2 7 3" xfId="3636"/>
    <cellStyle name="40% - Accent1 2 7 3 2" xfId="8610"/>
    <cellStyle name="40% - Accent1 2 7 3 3" xfId="12887"/>
    <cellStyle name="40% - Accent1 2 7 3 4" xfId="17146"/>
    <cellStyle name="40% - Accent1 2 7 3 5" xfId="21365"/>
    <cellStyle name="40% - Accent1 2 7 3 6" xfId="25560"/>
    <cellStyle name="40% - Accent1 2 7 3 7" xfId="29456"/>
    <cellStyle name="40% - Accent1 2 7 4" xfId="6485"/>
    <cellStyle name="40% - Accent1 2 7 5" xfId="10774"/>
    <cellStyle name="40% - Accent1 2 7 6" xfId="15050"/>
    <cellStyle name="40% - Accent1 2 7 7" xfId="19291"/>
    <cellStyle name="40% - Accent1 2 7 8" xfId="23539"/>
    <cellStyle name="40% - Accent1 2 7 9" xfId="27636"/>
    <cellStyle name="40% - Accent1 2 8" xfId="1848"/>
    <cellStyle name="40% - Accent1 2 8 2" xfId="6824"/>
    <cellStyle name="40% - Accent1 2 8 3" xfId="11110"/>
    <cellStyle name="40% - Accent1 2 8 4" xfId="15384"/>
    <cellStyle name="40% - Accent1 2 8 5" xfId="19620"/>
    <cellStyle name="40% - Accent1 2 8 6" xfId="23860"/>
    <cellStyle name="40% - Accent1 2 8 7" xfId="27941"/>
    <cellStyle name="40% - Accent1 2 9" xfId="933"/>
    <cellStyle name="40% - Accent1 2 9 2" xfId="5911"/>
    <cellStyle name="40% - Accent1 2 9 3" xfId="10201"/>
    <cellStyle name="40% - Accent1 2 9 4" xfId="14480"/>
    <cellStyle name="40% - Accent1 2 9 5" xfId="18735"/>
    <cellStyle name="40% - Accent1 2 9 6" xfId="22985"/>
    <cellStyle name="40% - Accent1 2 9 7" xfId="27132"/>
    <cellStyle name="40% - Accent1 3" xfId="126"/>
    <cellStyle name="40% - Accent1 3 2" xfId="2683"/>
    <cellStyle name="40% - Accent1 3 3" xfId="1281"/>
    <cellStyle name="40% - Accent1 4" xfId="107"/>
    <cellStyle name="40% - Accent1 4 10" xfId="4347"/>
    <cellStyle name="40% - Accent1 4 10 2" xfId="9319"/>
    <cellStyle name="40% - Accent1 4 10 3" xfId="13597"/>
    <cellStyle name="40% - Accent1 4 10 4" xfId="17854"/>
    <cellStyle name="40% - Accent1 4 10 5" xfId="22071"/>
    <cellStyle name="40% - Accent1 4 10 6" xfId="26257"/>
    <cellStyle name="40% - Accent1 4 10 7" xfId="30136"/>
    <cellStyle name="40% - Accent1 4 11" xfId="5088"/>
    <cellStyle name="40% - Accent1 4 12" xfId="5335"/>
    <cellStyle name="40% - Accent1 4 13" xfId="7833"/>
    <cellStyle name="40% - Accent1 4 14" xfId="12114"/>
    <cellStyle name="40% - Accent1 4 15" xfId="16267"/>
    <cellStyle name="40% - Accent1 4 16" xfId="20507"/>
    <cellStyle name="40% - Accent1 4 2" xfId="298"/>
    <cellStyle name="40% - Accent1 4 2 10" xfId="12188"/>
    <cellStyle name="40% - Accent1 4 2 11" xfId="16448"/>
    <cellStyle name="40% - Accent1 4 2 12" xfId="20609"/>
    <cellStyle name="40% - Accent1 4 2 13" xfId="24867"/>
    <cellStyle name="40% - Accent1 4 2 2" xfId="462"/>
    <cellStyle name="40% - Accent1 4 2 2 10" xfId="16445"/>
    <cellStyle name="40% - Accent1 4 2 2 11" xfId="15375"/>
    <cellStyle name="40% - Accent1 4 2 2 12" xfId="24864"/>
    <cellStyle name="40% - Accent1 4 2 2 2" xfId="836"/>
    <cellStyle name="40% - Accent1 4 2 2 2 10" xfId="22892"/>
    <cellStyle name="40% - Accent1 4 2 2 2 11" xfId="27044"/>
    <cellStyle name="40% - Accent1 4 2 2 2 2" xfId="2360"/>
    <cellStyle name="40% - Accent1 4 2 2 2 2 2" xfId="4205"/>
    <cellStyle name="40% - Accent1 4 2 2 2 2 2 2" xfId="9179"/>
    <cellStyle name="40% - Accent1 4 2 2 2 2 2 3" xfId="13456"/>
    <cellStyle name="40% - Accent1 4 2 2 2 2 2 4" xfId="17715"/>
    <cellStyle name="40% - Accent1 4 2 2 2 2 2 5" xfId="21934"/>
    <cellStyle name="40% - Accent1 4 2 2 2 2 2 6" xfId="26129"/>
    <cellStyle name="40% - Accent1 4 2 2 2 2 2 7" xfId="30025"/>
    <cellStyle name="40% - Accent1 4 2 2 2 2 3" xfId="7336"/>
    <cellStyle name="40% - Accent1 4 2 2 2 2 4" xfId="11621"/>
    <cellStyle name="40% - Accent1 4 2 2 2 2 5" xfId="15893"/>
    <cellStyle name="40% - Accent1 4 2 2 2 2 6" xfId="20128"/>
    <cellStyle name="40% - Accent1 4 2 2 2 2 7" xfId="24366"/>
    <cellStyle name="40% - Accent1 4 2 2 2 2 8" xfId="28444"/>
    <cellStyle name="40% - Accent1 4 2 2 2 3" xfId="1509"/>
    <cellStyle name="40% - Accent1 4 2 2 2 3 2" xfId="6486"/>
    <cellStyle name="40% - Accent1 4 2 2 2 3 3" xfId="10775"/>
    <cellStyle name="40% - Accent1 4 2 2 2 3 4" xfId="15051"/>
    <cellStyle name="40% - Accent1 4 2 2 2 3 5" xfId="19292"/>
    <cellStyle name="40% - Accent1 4 2 2 2 3 6" xfId="23540"/>
    <cellStyle name="40% - Accent1 4 2 2 2 3 7" xfId="27637"/>
    <cellStyle name="40% - Accent1 4 2 2 2 4" xfId="3548"/>
    <cellStyle name="40% - Accent1 4 2 2 2 4 2" xfId="8522"/>
    <cellStyle name="40% - Accent1 4 2 2 2 4 3" xfId="12799"/>
    <cellStyle name="40% - Accent1 4 2 2 2 4 4" xfId="17058"/>
    <cellStyle name="40% - Accent1 4 2 2 2 4 5" xfId="21277"/>
    <cellStyle name="40% - Accent1 4 2 2 2 4 6" xfId="25472"/>
    <cellStyle name="40% - Accent1 4 2 2 2 4 7" xfId="29368"/>
    <cellStyle name="40% - Accent1 4 2 2 2 5" xfId="4896"/>
    <cellStyle name="40% - Accent1 4 2 2 2 5 2" xfId="9868"/>
    <cellStyle name="40% - Accent1 4 2 2 2 5 3" xfId="14146"/>
    <cellStyle name="40% - Accent1 4 2 2 2 5 4" xfId="18403"/>
    <cellStyle name="40% - Accent1 4 2 2 2 5 5" xfId="22620"/>
    <cellStyle name="40% - Accent1 4 2 2 2 5 6" xfId="26806"/>
    <cellStyle name="40% - Accent1 4 2 2 2 5 7" xfId="30685"/>
    <cellStyle name="40% - Accent1 4 2 2 2 6" xfId="5814"/>
    <cellStyle name="40% - Accent1 4 2 2 2 7" xfId="10106"/>
    <cellStyle name="40% - Accent1 4 2 2 2 8" xfId="14384"/>
    <cellStyle name="40% - Accent1 4 2 2 2 9" xfId="18641"/>
    <cellStyle name="40% - Accent1 4 2 2 3" xfId="2095"/>
    <cellStyle name="40% - Accent1 4 2 2 3 2" xfId="3876"/>
    <cellStyle name="40% - Accent1 4 2 2 3 2 2" xfId="8850"/>
    <cellStyle name="40% - Accent1 4 2 2 3 2 3" xfId="13127"/>
    <cellStyle name="40% - Accent1 4 2 2 3 2 4" xfId="17386"/>
    <cellStyle name="40% - Accent1 4 2 2 3 2 5" xfId="21605"/>
    <cellStyle name="40% - Accent1 4 2 2 3 2 6" xfId="25800"/>
    <cellStyle name="40% - Accent1 4 2 2 3 2 7" xfId="29696"/>
    <cellStyle name="40% - Accent1 4 2 2 3 3" xfId="7071"/>
    <cellStyle name="40% - Accent1 4 2 2 3 4" xfId="11356"/>
    <cellStyle name="40% - Accent1 4 2 2 3 5" xfId="15628"/>
    <cellStyle name="40% - Accent1 4 2 2 3 6" xfId="19863"/>
    <cellStyle name="40% - Accent1 4 2 2 3 7" xfId="24101"/>
    <cellStyle name="40% - Accent1 4 2 2 3 8" xfId="28179"/>
    <cellStyle name="40% - Accent1 4 2 2 4" xfId="1234"/>
    <cellStyle name="40% - Accent1 4 2 2 4 2" xfId="6211"/>
    <cellStyle name="40% - Accent1 4 2 2 4 3" xfId="10500"/>
    <cellStyle name="40% - Accent1 4 2 2 4 4" xfId="14778"/>
    <cellStyle name="40% - Accent1 4 2 2 4 5" xfId="19021"/>
    <cellStyle name="40% - Accent1 4 2 2 4 6" xfId="23267"/>
    <cellStyle name="40% - Accent1 4 2 2 4 7" xfId="27372"/>
    <cellStyle name="40% - Accent1 4 2 2 5" xfId="3218"/>
    <cellStyle name="40% - Accent1 4 2 2 5 2" xfId="8192"/>
    <cellStyle name="40% - Accent1 4 2 2 5 3" xfId="12469"/>
    <cellStyle name="40% - Accent1 4 2 2 5 4" xfId="16729"/>
    <cellStyle name="40% - Accent1 4 2 2 5 5" xfId="20947"/>
    <cellStyle name="40% - Accent1 4 2 2 5 6" xfId="25143"/>
    <cellStyle name="40% - Accent1 4 2 2 5 7" xfId="29039"/>
    <cellStyle name="40% - Accent1 4 2 2 6" xfId="4567"/>
    <cellStyle name="40% - Accent1 4 2 2 6 2" xfId="9539"/>
    <cellStyle name="40% - Accent1 4 2 2 6 3" xfId="13817"/>
    <cellStyle name="40% - Accent1 4 2 2 6 4" xfId="18074"/>
    <cellStyle name="40% - Accent1 4 2 2 6 5" xfId="22291"/>
    <cellStyle name="40% - Accent1 4 2 2 6 6" xfId="26477"/>
    <cellStyle name="40% - Accent1 4 2 2 6 7" xfId="30356"/>
    <cellStyle name="40% - Accent1 4 2 2 7" xfId="5441"/>
    <cellStyle name="40% - Accent1 4 2 2 8" xfId="7907"/>
    <cellStyle name="40% - Accent1 4 2 2 9" xfId="12185"/>
    <cellStyle name="40% - Accent1 4 2 3" xfId="681"/>
    <cellStyle name="40% - Accent1 4 2 3 10" xfId="22737"/>
    <cellStyle name="40% - Accent1 4 2 3 11" xfId="24749"/>
    <cellStyle name="40% - Accent1 4 2 3 2" xfId="2361"/>
    <cellStyle name="40% - Accent1 4 2 3 2 2" xfId="4050"/>
    <cellStyle name="40% - Accent1 4 2 3 2 2 2" xfId="9024"/>
    <cellStyle name="40% - Accent1 4 2 3 2 2 3" xfId="13301"/>
    <cellStyle name="40% - Accent1 4 2 3 2 2 4" xfId="17560"/>
    <cellStyle name="40% - Accent1 4 2 3 2 2 5" xfId="21779"/>
    <cellStyle name="40% - Accent1 4 2 3 2 2 6" xfId="25974"/>
    <cellStyle name="40% - Accent1 4 2 3 2 2 7" xfId="29870"/>
    <cellStyle name="40% - Accent1 4 2 3 2 3" xfId="7337"/>
    <cellStyle name="40% - Accent1 4 2 3 2 4" xfId="11622"/>
    <cellStyle name="40% - Accent1 4 2 3 2 5" xfId="15894"/>
    <cellStyle name="40% - Accent1 4 2 3 2 6" xfId="20129"/>
    <cellStyle name="40% - Accent1 4 2 3 2 7" xfId="24367"/>
    <cellStyle name="40% - Accent1 4 2 3 2 8" xfId="28445"/>
    <cellStyle name="40% - Accent1 4 2 3 3" xfId="1510"/>
    <cellStyle name="40% - Accent1 4 2 3 3 2" xfId="6487"/>
    <cellStyle name="40% - Accent1 4 2 3 3 3" xfId="10776"/>
    <cellStyle name="40% - Accent1 4 2 3 3 4" xfId="15052"/>
    <cellStyle name="40% - Accent1 4 2 3 3 5" xfId="19293"/>
    <cellStyle name="40% - Accent1 4 2 3 3 6" xfId="23541"/>
    <cellStyle name="40% - Accent1 4 2 3 3 7" xfId="27638"/>
    <cellStyle name="40% - Accent1 4 2 3 4" xfId="3393"/>
    <cellStyle name="40% - Accent1 4 2 3 4 2" xfId="8367"/>
    <cellStyle name="40% - Accent1 4 2 3 4 3" xfId="12644"/>
    <cellStyle name="40% - Accent1 4 2 3 4 4" xfId="16903"/>
    <cellStyle name="40% - Accent1 4 2 3 4 5" xfId="21122"/>
    <cellStyle name="40% - Accent1 4 2 3 4 6" xfId="25317"/>
    <cellStyle name="40% - Accent1 4 2 3 4 7" xfId="29213"/>
    <cellStyle name="40% - Accent1 4 2 3 5" xfId="4741"/>
    <cellStyle name="40% - Accent1 4 2 3 5 2" xfId="9713"/>
    <cellStyle name="40% - Accent1 4 2 3 5 3" xfId="13991"/>
    <cellStyle name="40% - Accent1 4 2 3 5 4" xfId="18248"/>
    <cellStyle name="40% - Accent1 4 2 3 5 5" xfId="22465"/>
    <cellStyle name="40% - Accent1 4 2 3 5 6" xfId="26651"/>
    <cellStyle name="40% - Accent1 4 2 3 5 7" xfId="30530"/>
    <cellStyle name="40% - Accent1 4 2 3 6" xfId="5659"/>
    <cellStyle name="40% - Accent1 4 2 3 7" xfId="7745"/>
    <cellStyle name="40% - Accent1 4 2 3 8" xfId="12027"/>
    <cellStyle name="40% - Accent1 4 2 3 9" xfId="16299"/>
    <cellStyle name="40% - Accent1 4 2 4" xfId="1942"/>
    <cellStyle name="40% - Accent1 4 2 4 2" xfId="3721"/>
    <cellStyle name="40% - Accent1 4 2 4 2 2" xfId="8695"/>
    <cellStyle name="40% - Accent1 4 2 4 2 3" xfId="12972"/>
    <cellStyle name="40% - Accent1 4 2 4 2 4" xfId="17231"/>
    <cellStyle name="40% - Accent1 4 2 4 2 5" xfId="21450"/>
    <cellStyle name="40% - Accent1 4 2 4 2 6" xfId="25645"/>
    <cellStyle name="40% - Accent1 4 2 4 2 7" xfId="29541"/>
    <cellStyle name="40% - Accent1 4 2 4 3" xfId="6918"/>
    <cellStyle name="40% - Accent1 4 2 4 4" xfId="11203"/>
    <cellStyle name="40% - Accent1 4 2 4 5" xfId="15476"/>
    <cellStyle name="40% - Accent1 4 2 4 6" xfId="19712"/>
    <cellStyle name="40% - Accent1 4 2 4 7" xfId="23950"/>
    <cellStyle name="40% - Accent1 4 2 4 8" xfId="28028"/>
    <cellStyle name="40% - Accent1 4 2 5" xfId="1058"/>
    <cellStyle name="40% - Accent1 4 2 5 2" xfId="6036"/>
    <cellStyle name="40% - Accent1 4 2 5 3" xfId="10325"/>
    <cellStyle name="40% - Accent1 4 2 5 4" xfId="14603"/>
    <cellStyle name="40% - Accent1 4 2 5 5" xfId="18852"/>
    <cellStyle name="40% - Accent1 4 2 5 6" xfId="23100"/>
    <cellStyle name="40% - Accent1 4 2 5 7" xfId="27220"/>
    <cellStyle name="40% - Accent1 4 2 6" xfId="3063"/>
    <cellStyle name="40% - Accent1 4 2 6 2" xfId="8037"/>
    <cellStyle name="40% - Accent1 4 2 6 3" xfId="12314"/>
    <cellStyle name="40% - Accent1 4 2 6 4" xfId="16574"/>
    <cellStyle name="40% - Accent1 4 2 6 5" xfId="20792"/>
    <cellStyle name="40% - Accent1 4 2 6 6" xfId="24988"/>
    <cellStyle name="40% - Accent1 4 2 6 7" xfId="28884"/>
    <cellStyle name="40% - Accent1 4 2 7" xfId="4412"/>
    <cellStyle name="40% - Accent1 4 2 7 2" xfId="9384"/>
    <cellStyle name="40% - Accent1 4 2 7 3" xfId="13662"/>
    <cellStyle name="40% - Accent1 4 2 7 4" xfId="17919"/>
    <cellStyle name="40% - Accent1 4 2 7 5" xfId="22136"/>
    <cellStyle name="40% - Accent1 4 2 7 6" xfId="26322"/>
    <cellStyle name="40% - Accent1 4 2 7 7" xfId="30201"/>
    <cellStyle name="40% - Accent1 4 2 8" xfId="5277"/>
    <cellStyle name="40% - Accent1 4 2 9" xfId="7910"/>
    <cellStyle name="40% - Accent1 4 3" xfId="400"/>
    <cellStyle name="40% - Accent1 4 3 10" xfId="16436"/>
    <cellStyle name="40% - Accent1 4 3 11" xfId="20655"/>
    <cellStyle name="40% - Accent1 4 3 12" xfId="24856"/>
    <cellStyle name="40% - Accent1 4 3 2" xfId="774"/>
    <cellStyle name="40% - Accent1 4 3 2 10" xfId="22830"/>
    <cellStyle name="40% - Accent1 4 3 2 11" xfId="26982"/>
    <cellStyle name="40% - Accent1 4 3 2 2" xfId="2362"/>
    <cellStyle name="40% - Accent1 4 3 2 2 2" xfId="4143"/>
    <cellStyle name="40% - Accent1 4 3 2 2 2 2" xfId="9117"/>
    <cellStyle name="40% - Accent1 4 3 2 2 2 3" xfId="13394"/>
    <cellStyle name="40% - Accent1 4 3 2 2 2 4" xfId="17653"/>
    <cellStyle name="40% - Accent1 4 3 2 2 2 5" xfId="21872"/>
    <cellStyle name="40% - Accent1 4 3 2 2 2 6" xfId="26067"/>
    <cellStyle name="40% - Accent1 4 3 2 2 2 7" xfId="29963"/>
    <cellStyle name="40% - Accent1 4 3 2 2 3" xfId="7338"/>
    <cellStyle name="40% - Accent1 4 3 2 2 4" xfId="11623"/>
    <cellStyle name="40% - Accent1 4 3 2 2 5" xfId="15895"/>
    <cellStyle name="40% - Accent1 4 3 2 2 6" xfId="20130"/>
    <cellStyle name="40% - Accent1 4 3 2 2 7" xfId="24368"/>
    <cellStyle name="40% - Accent1 4 3 2 2 8" xfId="28446"/>
    <cellStyle name="40% - Accent1 4 3 2 3" xfId="1511"/>
    <cellStyle name="40% - Accent1 4 3 2 3 2" xfId="6488"/>
    <cellStyle name="40% - Accent1 4 3 2 3 3" xfId="10777"/>
    <cellStyle name="40% - Accent1 4 3 2 3 4" xfId="15053"/>
    <cellStyle name="40% - Accent1 4 3 2 3 5" xfId="19294"/>
    <cellStyle name="40% - Accent1 4 3 2 3 6" xfId="23542"/>
    <cellStyle name="40% - Accent1 4 3 2 3 7" xfId="27639"/>
    <cellStyle name="40% - Accent1 4 3 2 4" xfId="3486"/>
    <cellStyle name="40% - Accent1 4 3 2 4 2" xfId="8460"/>
    <cellStyle name="40% - Accent1 4 3 2 4 3" xfId="12737"/>
    <cellStyle name="40% - Accent1 4 3 2 4 4" xfId="16996"/>
    <cellStyle name="40% - Accent1 4 3 2 4 5" xfId="21215"/>
    <cellStyle name="40% - Accent1 4 3 2 4 6" xfId="25410"/>
    <cellStyle name="40% - Accent1 4 3 2 4 7" xfId="29306"/>
    <cellStyle name="40% - Accent1 4 3 2 5" xfId="4834"/>
    <cellStyle name="40% - Accent1 4 3 2 5 2" xfId="9806"/>
    <cellStyle name="40% - Accent1 4 3 2 5 3" xfId="14084"/>
    <cellStyle name="40% - Accent1 4 3 2 5 4" xfId="18341"/>
    <cellStyle name="40% - Accent1 4 3 2 5 5" xfId="22558"/>
    <cellStyle name="40% - Accent1 4 3 2 5 6" xfId="26744"/>
    <cellStyle name="40% - Accent1 4 3 2 5 7" xfId="30623"/>
    <cellStyle name="40% - Accent1 4 3 2 6" xfId="5752"/>
    <cellStyle name="40% - Accent1 4 3 2 7" xfId="10044"/>
    <cellStyle name="40% - Accent1 4 3 2 8" xfId="14322"/>
    <cellStyle name="40% - Accent1 4 3 2 9" xfId="18579"/>
    <cellStyle name="40% - Accent1 4 3 3" xfId="2033"/>
    <cellStyle name="40% - Accent1 4 3 3 2" xfId="3814"/>
    <cellStyle name="40% - Accent1 4 3 3 2 2" xfId="8788"/>
    <cellStyle name="40% - Accent1 4 3 3 2 3" xfId="13065"/>
    <cellStyle name="40% - Accent1 4 3 3 2 4" xfId="17324"/>
    <cellStyle name="40% - Accent1 4 3 3 2 5" xfId="21543"/>
    <cellStyle name="40% - Accent1 4 3 3 2 6" xfId="25738"/>
    <cellStyle name="40% - Accent1 4 3 3 2 7" xfId="29634"/>
    <cellStyle name="40% - Accent1 4 3 3 3" xfId="7009"/>
    <cellStyle name="40% - Accent1 4 3 3 4" xfId="11294"/>
    <cellStyle name="40% - Accent1 4 3 3 5" xfId="15566"/>
    <cellStyle name="40% - Accent1 4 3 3 6" xfId="19801"/>
    <cellStyle name="40% - Accent1 4 3 3 7" xfId="24039"/>
    <cellStyle name="40% - Accent1 4 3 3 8" xfId="28117"/>
    <cellStyle name="40% - Accent1 4 3 4" xfId="1172"/>
    <cellStyle name="40% - Accent1 4 3 4 2" xfId="6149"/>
    <cellStyle name="40% - Accent1 4 3 4 3" xfId="10438"/>
    <cellStyle name="40% - Accent1 4 3 4 4" xfId="14716"/>
    <cellStyle name="40% - Accent1 4 3 4 5" xfId="18959"/>
    <cellStyle name="40% - Accent1 4 3 4 6" xfId="23205"/>
    <cellStyle name="40% - Accent1 4 3 4 7" xfId="27310"/>
    <cellStyle name="40% - Accent1 4 3 5" xfId="3156"/>
    <cellStyle name="40% - Accent1 4 3 5 2" xfId="8130"/>
    <cellStyle name="40% - Accent1 4 3 5 3" xfId="12407"/>
    <cellStyle name="40% - Accent1 4 3 5 4" xfId="16667"/>
    <cellStyle name="40% - Accent1 4 3 5 5" xfId="20885"/>
    <cellStyle name="40% - Accent1 4 3 5 6" xfId="25081"/>
    <cellStyle name="40% - Accent1 4 3 5 7" xfId="28977"/>
    <cellStyle name="40% - Accent1 4 3 6" xfId="4505"/>
    <cellStyle name="40% - Accent1 4 3 6 2" xfId="9477"/>
    <cellStyle name="40% - Accent1 4 3 6 3" xfId="13755"/>
    <cellStyle name="40% - Accent1 4 3 6 4" xfId="18012"/>
    <cellStyle name="40% - Accent1 4 3 6 5" xfId="22229"/>
    <cellStyle name="40% - Accent1 4 3 6 6" xfId="26415"/>
    <cellStyle name="40% - Accent1 4 3 6 7" xfId="30294"/>
    <cellStyle name="40% - Accent1 4 3 7" xfId="5379"/>
    <cellStyle name="40% - Accent1 4 3 8" xfId="7897"/>
    <cellStyle name="40% - Accent1 4 3 9" xfId="12175"/>
    <cellStyle name="40% - Accent1 4 4" xfId="514"/>
    <cellStyle name="40% - Accent1 4 4 10" xfId="7893"/>
    <cellStyle name="40% - Accent1 4 4 11" xfId="22038"/>
    <cellStyle name="40% - Accent1 4 4 12" xfId="19692"/>
    <cellStyle name="40% - Accent1 4 4 2" xfId="888"/>
    <cellStyle name="40% - Accent1 4 4 2 10" xfId="22944"/>
    <cellStyle name="40% - Accent1 4 4 2 11" xfId="27096"/>
    <cellStyle name="40% - Accent1 4 4 2 2" xfId="2363"/>
    <cellStyle name="40% - Accent1 4 4 2 2 2" xfId="4257"/>
    <cellStyle name="40% - Accent1 4 4 2 2 2 2" xfId="9231"/>
    <cellStyle name="40% - Accent1 4 4 2 2 2 3" xfId="13508"/>
    <cellStyle name="40% - Accent1 4 4 2 2 2 4" xfId="17767"/>
    <cellStyle name="40% - Accent1 4 4 2 2 2 5" xfId="21986"/>
    <cellStyle name="40% - Accent1 4 4 2 2 2 6" xfId="26181"/>
    <cellStyle name="40% - Accent1 4 4 2 2 2 7" xfId="30077"/>
    <cellStyle name="40% - Accent1 4 4 2 2 3" xfId="7339"/>
    <cellStyle name="40% - Accent1 4 4 2 2 4" xfId="11624"/>
    <cellStyle name="40% - Accent1 4 4 2 2 5" xfId="15896"/>
    <cellStyle name="40% - Accent1 4 4 2 2 6" xfId="20131"/>
    <cellStyle name="40% - Accent1 4 4 2 2 7" xfId="24369"/>
    <cellStyle name="40% - Accent1 4 4 2 2 8" xfId="28447"/>
    <cellStyle name="40% - Accent1 4 4 2 3" xfId="1512"/>
    <cellStyle name="40% - Accent1 4 4 2 3 2" xfId="6489"/>
    <cellStyle name="40% - Accent1 4 4 2 3 3" xfId="10778"/>
    <cellStyle name="40% - Accent1 4 4 2 3 4" xfId="15054"/>
    <cellStyle name="40% - Accent1 4 4 2 3 5" xfId="19295"/>
    <cellStyle name="40% - Accent1 4 4 2 3 6" xfId="23543"/>
    <cellStyle name="40% - Accent1 4 4 2 3 7" xfId="27640"/>
    <cellStyle name="40% - Accent1 4 4 2 4" xfId="3600"/>
    <cellStyle name="40% - Accent1 4 4 2 4 2" xfId="8574"/>
    <cellStyle name="40% - Accent1 4 4 2 4 3" xfId="12851"/>
    <cellStyle name="40% - Accent1 4 4 2 4 4" xfId="17110"/>
    <cellStyle name="40% - Accent1 4 4 2 4 5" xfId="21329"/>
    <cellStyle name="40% - Accent1 4 4 2 4 6" xfId="25524"/>
    <cellStyle name="40% - Accent1 4 4 2 4 7" xfId="29420"/>
    <cellStyle name="40% - Accent1 4 4 2 5" xfId="4948"/>
    <cellStyle name="40% - Accent1 4 4 2 5 2" xfId="9920"/>
    <cellStyle name="40% - Accent1 4 4 2 5 3" xfId="14198"/>
    <cellStyle name="40% - Accent1 4 4 2 5 4" xfId="18455"/>
    <cellStyle name="40% - Accent1 4 4 2 5 5" xfId="22672"/>
    <cellStyle name="40% - Accent1 4 4 2 5 6" xfId="26858"/>
    <cellStyle name="40% - Accent1 4 4 2 5 7" xfId="30737"/>
    <cellStyle name="40% - Accent1 4 4 2 6" xfId="5866"/>
    <cellStyle name="40% - Accent1 4 4 2 7" xfId="10158"/>
    <cellStyle name="40% - Accent1 4 4 2 8" xfId="14436"/>
    <cellStyle name="40% - Accent1 4 4 2 9" xfId="18693"/>
    <cellStyle name="40% - Accent1 4 4 3" xfId="2162"/>
    <cellStyle name="40% - Accent1 4 4 3 2" xfId="3928"/>
    <cellStyle name="40% - Accent1 4 4 3 2 2" xfId="8902"/>
    <cellStyle name="40% - Accent1 4 4 3 2 3" xfId="13179"/>
    <cellStyle name="40% - Accent1 4 4 3 2 4" xfId="17438"/>
    <cellStyle name="40% - Accent1 4 4 3 2 5" xfId="21657"/>
    <cellStyle name="40% - Accent1 4 4 3 2 6" xfId="25852"/>
    <cellStyle name="40% - Accent1 4 4 3 2 7" xfId="29748"/>
    <cellStyle name="40% - Accent1 4 4 3 3" xfId="7138"/>
    <cellStyle name="40% - Accent1 4 4 3 4" xfId="11423"/>
    <cellStyle name="40% - Accent1 4 4 3 5" xfId="15695"/>
    <cellStyle name="40% - Accent1 4 4 3 6" xfId="19930"/>
    <cellStyle name="40% - Accent1 4 4 3 7" xfId="24168"/>
    <cellStyle name="40% - Accent1 4 4 3 8" xfId="28246"/>
    <cellStyle name="40% - Accent1 4 4 4" xfId="1305"/>
    <cellStyle name="40% - Accent1 4 4 4 2" xfId="6282"/>
    <cellStyle name="40% - Accent1 4 4 4 3" xfId="10571"/>
    <cellStyle name="40% - Accent1 4 4 4 4" xfId="14847"/>
    <cellStyle name="40% - Accent1 4 4 4 5" xfId="19089"/>
    <cellStyle name="40% - Accent1 4 4 4 6" xfId="23336"/>
    <cellStyle name="40% - Accent1 4 4 4 7" xfId="27439"/>
    <cellStyle name="40% - Accent1 4 4 5" xfId="3270"/>
    <cellStyle name="40% - Accent1 4 4 5 2" xfId="8244"/>
    <cellStyle name="40% - Accent1 4 4 5 3" xfId="12521"/>
    <cellStyle name="40% - Accent1 4 4 5 4" xfId="16781"/>
    <cellStyle name="40% - Accent1 4 4 5 5" xfId="20999"/>
    <cellStyle name="40% - Accent1 4 4 5 6" xfId="25195"/>
    <cellStyle name="40% - Accent1 4 4 5 7" xfId="29091"/>
    <cellStyle name="40% - Accent1 4 4 6" xfId="4619"/>
    <cellStyle name="40% - Accent1 4 4 6 2" xfId="9591"/>
    <cellStyle name="40% - Accent1 4 4 6 3" xfId="13869"/>
    <cellStyle name="40% - Accent1 4 4 6 4" xfId="18126"/>
    <cellStyle name="40% - Accent1 4 4 6 5" xfId="22343"/>
    <cellStyle name="40% - Accent1 4 4 6 6" xfId="26529"/>
    <cellStyle name="40% - Accent1 4 4 6 7" xfId="30408"/>
    <cellStyle name="40% - Accent1 4 4 7" xfId="5493"/>
    <cellStyle name="40% - Accent1 4 4 8" xfId="5002"/>
    <cellStyle name="40% - Accent1 4 4 9" xfId="5240"/>
    <cellStyle name="40% - Accent1 4 5" xfId="615"/>
    <cellStyle name="40% - Accent1 4 5 10" xfId="14572"/>
    <cellStyle name="40% - Accent1 4 5 11" xfId="20493"/>
    <cellStyle name="40% - Accent1 4 5 12" xfId="23070"/>
    <cellStyle name="40% - Accent1 4 5 2" xfId="1514"/>
    <cellStyle name="40% - Accent1 4 5 2 2" xfId="2365"/>
    <cellStyle name="40% - Accent1 4 5 2 2 2" xfId="7341"/>
    <cellStyle name="40% - Accent1 4 5 2 2 3" xfId="11626"/>
    <cellStyle name="40% - Accent1 4 5 2 2 4" xfId="15898"/>
    <cellStyle name="40% - Accent1 4 5 2 2 5" xfId="20133"/>
    <cellStyle name="40% - Accent1 4 5 2 2 6" xfId="24371"/>
    <cellStyle name="40% - Accent1 4 5 2 2 7" xfId="28449"/>
    <cellStyle name="40% - Accent1 4 5 2 3" xfId="3984"/>
    <cellStyle name="40% - Accent1 4 5 2 3 2" xfId="8958"/>
    <cellStyle name="40% - Accent1 4 5 2 3 3" xfId="13235"/>
    <cellStyle name="40% - Accent1 4 5 2 3 4" xfId="17494"/>
    <cellStyle name="40% - Accent1 4 5 2 3 5" xfId="21713"/>
    <cellStyle name="40% - Accent1 4 5 2 3 6" xfId="25908"/>
    <cellStyle name="40% - Accent1 4 5 2 3 7" xfId="29804"/>
    <cellStyle name="40% - Accent1 4 5 2 4" xfId="6491"/>
    <cellStyle name="40% - Accent1 4 5 2 5" xfId="10780"/>
    <cellStyle name="40% - Accent1 4 5 2 6" xfId="15056"/>
    <cellStyle name="40% - Accent1 4 5 2 7" xfId="19297"/>
    <cellStyle name="40% - Accent1 4 5 2 8" xfId="23545"/>
    <cellStyle name="40% - Accent1 4 5 2 9" xfId="27642"/>
    <cellStyle name="40% - Accent1 4 5 3" xfId="2364"/>
    <cellStyle name="40% - Accent1 4 5 3 2" xfId="7340"/>
    <cellStyle name="40% - Accent1 4 5 3 3" xfId="11625"/>
    <cellStyle name="40% - Accent1 4 5 3 4" xfId="15897"/>
    <cellStyle name="40% - Accent1 4 5 3 5" xfId="20132"/>
    <cellStyle name="40% - Accent1 4 5 3 6" xfId="24370"/>
    <cellStyle name="40% - Accent1 4 5 3 7" xfId="28448"/>
    <cellStyle name="40% - Accent1 4 5 4" xfId="1513"/>
    <cellStyle name="40% - Accent1 4 5 4 2" xfId="6490"/>
    <cellStyle name="40% - Accent1 4 5 4 3" xfId="10779"/>
    <cellStyle name="40% - Accent1 4 5 4 4" xfId="15055"/>
    <cellStyle name="40% - Accent1 4 5 4 5" xfId="19296"/>
    <cellStyle name="40% - Accent1 4 5 4 6" xfId="23544"/>
    <cellStyle name="40% - Accent1 4 5 4 7" xfId="27641"/>
    <cellStyle name="40% - Accent1 4 5 5" xfId="3327"/>
    <cellStyle name="40% - Accent1 4 5 5 2" xfId="8301"/>
    <cellStyle name="40% - Accent1 4 5 5 3" xfId="12578"/>
    <cellStyle name="40% - Accent1 4 5 5 4" xfId="16837"/>
    <cellStyle name="40% - Accent1 4 5 5 5" xfId="21056"/>
    <cellStyle name="40% - Accent1 4 5 5 6" xfId="25251"/>
    <cellStyle name="40% - Accent1 4 5 5 7" xfId="29147"/>
    <cellStyle name="40% - Accent1 4 5 6" xfId="4675"/>
    <cellStyle name="40% - Accent1 4 5 6 2" xfId="9647"/>
    <cellStyle name="40% - Accent1 4 5 6 3" xfId="13925"/>
    <cellStyle name="40% - Accent1 4 5 6 4" xfId="18182"/>
    <cellStyle name="40% - Accent1 4 5 6 5" xfId="22399"/>
    <cellStyle name="40% - Accent1 4 5 6 6" xfId="26585"/>
    <cellStyle name="40% - Accent1 4 5 6 7" xfId="30464"/>
    <cellStyle name="40% - Accent1 4 5 7" xfId="5593"/>
    <cellStyle name="40% - Accent1 4 5 8" xfId="6004"/>
    <cellStyle name="40% - Accent1 4 5 9" xfId="10293"/>
    <cellStyle name="40% - Accent1 4 6" xfId="1515"/>
    <cellStyle name="40% - Accent1 4 6 2" xfId="2366"/>
    <cellStyle name="40% - Accent1 4 6 2 2" xfId="7342"/>
    <cellStyle name="40% - Accent1 4 6 2 3" xfId="11627"/>
    <cellStyle name="40% - Accent1 4 6 2 4" xfId="15899"/>
    <cellStyle name="40% - Accent1 4 6 2 5" xfId="20134"/>
    <cellStyle name="40% - Accent1 4 6 2 6" xfId="24372"/>
    <cellStyle name="40% - Accent1 4 6 2 7" xfId="28450"/>
    <cellStyle name="40% - Accent1 4 6 3" xfId="3655"/>
    <cellStyle name="40% - Accent1 4 6 3 2" xfId="8629"/>
    <cellStyle name="40% - Accent1 4 6 3 3" xfId="12906"/>
    <cellStyle name="40% - Accent1 4 6 3 4" xfId="17165"/>
    <cellStyle name="40% - Accent1 4 6 3 5" xfId="21384"/>
    <cellStyle name="40% - Accent1 4 6 3 6" xfId="25579"/>
    <cellStyle name="40% - Accent1 4 6 3 7" xfId="29475"/>
    <cellStyle name="40% - Accent1 4 6 4" xfId="6492"/>
    <cellStyle name="40% - Accent1 4 6 5" xfId="10781"/>
    <cellStyle name="40% - Accent1 4 6 6" xfId="15057"/>
    <cellStyle name="40% - Accent1 4 6 7" xfId="19298"/>
    <cellStyle name="40% - Accent1 4 6 8" xfId="23546"/>
    <cellStyle name="40% - Accent1 4 6 9" xfId="27643"/>
    <cellStyle name="40% - Accent1 4 7" xfId="1867"/>
    <cellStyle name="40% - Accent1 4 7 2" xfId="6843"/>
    <cellStyle name="40% - Accent1 4 7 3" xfId="11129"/>
    <cellStyle name="40% - Accent1 4 7 4" xfId="15403"/>
    <cellStyle name="40% - Accent1 4 7 5" xfId="19639"/>
    <cellStyle name="40% - Accent1 4 7 6" xfId="23879"/>
    <cellStyle name="40% - Accent1 4 7 7" xfId="27960"/>
    <cellStyle name="40% - Accent1 4 8" xfId="954"/>
    <cellStyle name="40% - Accent1 4 8 2" xfId="5932"/>
    <cellStyle name="40% - Accent1 4 8 3" xfId="10222"/>
    <cellStyle name="40% - Accent1 4 8 4" xfId="14501"/>
    <cellStyle name="40% - Accent1 4 8 5" xfId="18756"/>
    <cellStyle name="40% - Accent1 4 8 6" xfId="23006"/>
    <cellStyle name="40% - Accent1 4 8 7" xfId="27151"/>
    <cellStyle name="40% - Accent1 4 9" xfId="2992"/>
    <cellStyle name="40% - Accent1 4 9 2" xfId="7966"/>
    <cellStyle name="40% - Accent1 4 9 3" xfId="12243"/>
    <cellStyle name="40% - Accent1 4 9 4" xfId="16503"/>
    <cellStyle name="40% - Accent1 4 9 5" xfId="20722"/>
    <cellStyle name="40% - Accent1 4 9 6" xfId="24920"/>
    <cellStyle name="40% - Accent1 4 9 7" xfId="28817"/>
    <cellStyle name="40% - Accent1 5" xfId="225"/>
    <cellStyle name="40% - Accent1 5 2" xfId="431"/>
    <cellStyle name="40% - Accent1 5 2 10" xfId="5183"/>
    <cellStyle name="40% - Accent1 5 2 11" xfId="24762"/>
    <cellStyle name="40% - Accent1 5 2 2" xfId="805"/>
    <cellStyle name="40% - Accent1 5 2 2 10" xfId="18610"/>
    <cellStyle name="40% - Accent1 5 2 2 11" xfId="22861"/>
    <cellStyle name="40% - Accent1 5 2 2 12" xfId="27013"/>
    <cellStyle name="40% - Accent1 5 2 2 2" xfId="1516"/>
    <cellStyle name="40% - Accent1 5 2 2 2 2" xfId="2367"/>
    <cellStyle name="40% - Accent1 5 2 2 2 2 2" xfId="7343"/>
    <cellStyle name="40% - Accent1 5 2 2 2 2 3" xfId="11628"/>
    <cellStyle name="40% - Accent1 5 2 2 2 2 4" xfId="15900"/>
    <cellStyle name="40% - Accent1 5 2 2 2 2 5" xfId="20135"/>
    <cellStyle name="40% - Accent1 5 2 2 2 2 6" xfId="24373"/>
    <cellStyle name="40% - Accent1 5 2 2 2 2 7" xfId="28451"/>
    <cellStyle name="40% - Accent1 5 2 2 2 3" xfId="4174"/>
    <cellStyle name="40% - Accent1 5 2 2 2 3 2" xfId="9148"/>
    <cellStyle name="40% - Accent1 5 2 2 2 3 3" xfId="13425"/>
    <cellStyle name="40% - Accent1 5 2 2 2 3 4" xfId="17684"/>
    <cellStyle name="40% - Accent1 5 2 2 2 3 5" xfId="21903"/>
    <cellStyle name="40% - Accent1 5 2 2 2 3 6" xfId="26098"/>
    <cellStyle name="40% - Accent1 5 2 2 2 3 7" xfId="29994"/>
    <cellStyle name="40% - Accent1 5 2 2 2 4" xfId="6493"/>
    <cellStyle name="40% - Accent1 5 2 2 2 5" xfId="10782"/>
    <cellStyle name="40% - Accent1 5 2 2 2 6" xfId="15058"/>
    <cellStyle name="40% - Accent1 5 2 2 2 7" xfId="19299"/>
    <cellStyle name="40% - Accent1 5 2 2 2 8" xfId="23547"/>
    <cellStyle name="40% - Accent1 5 2 2 2 9" xfId="27644"/>
    <cellStyle name="40% - Accent1 5 2 2 3" xfId="2064"/>
    <cellStyle name="40% - Accent1 5 2 2 3 2" xfId="7040"/>
    <cellStyle name="40% - Accent1 5 2 2 3 3" xfId="11325"/>
    <cellStyle name="40% - Accent1 5 2 2 3 4" xfId="15597"/>
    <cellStyle name="40% - Accent1 5 2 2 3 5" xfId="19832"/>
    <cellStyle name="40% - Accent1 5 2 2 3 6" xfId="24070"/>
    <cellStyle name="40% - Accent1 5 2 2 3 7" xfId="28148"/>
    <cellStyle name="40% - Accent1 5 2 2 4" xfId="1203"/>
    <cellStyle name="40% - Accent1 5 2 2 4 2" xfId="6180"/>
    <cellStyle name="40% - Accent1 5 2 2 4 3" xfId="10469"/>
    <cellStyle name="40% - Accent1 5 2 2 4 4" xfId="14747"/>
    <cellStyle name="40% - Accent1 5 2 2 4 5" xfId="18990"/>
    <cellStyle name="40% - Accent1 5 2 2 4 6" xfId="23236"/>
    <cellStyle name="40% - Accent1 5 2 2 4 7" xfId="27341"/>
    <cellStyle name="40% - Accent1 5 2 2 5" xfId="3517"/>
    <cellStyle name="40% - Accent1 5 2 2 5 2" xfId="8491"/>
    <cellStyle name="40% - Accent1 5 2 2 5 3" xfId="12768"/>
    <cellStyle name="40% - Accent1 5 2 2 5 4" xfId="17027"/>
    <cellStyle name="40% - Accent1 5 2 2 5 5" xfId="21246"/>
    <cellStyle name="40% - Accent1 5 2 2 5 6" xfId="25441"/>
    <cellStyle name="40% - Accent1 5 2 2 5 7" xfId="29337"/>
    <cellStyle name="40% - Accent1 5 2 2 6" xfId="4865"/>
    <cellStyle name="40% - Accent1 5 2 2 6 2" xfId="9837"/>
    <cellStyle name="40% - Accent1 5 2 2 6 3" xfId="14115"/>
    <cellStyle name="40% - Accent1 5 2 2 6 4" xfId="18372"/>
    <cellStyle name="40% - Accent1 5 2 2 6 5" xfId="22589"/>
    <cellStyle name="40% - Accent1 5 2 2 6 6" xfId="26775"/>
    <cellStyle name="40% - Accent1 5 2 2 6 7" xfId="30654"/>
    <cellStyle name="40% - Accent1 5 2 2 7" xfId="5783"/>
    <cellStyle name="40% - Accent1 5 2 2 8" xfId="10075"/>
    <cellStyle name="40% - Accent1 5 2 2 9" xfId="14353"/>
    <cellStyle name="40% - Accent1 5 2 3" xfId="1105"/>
    <cellStyle name="40% - Accent1 5 2 3 2" xfId="3845"/>
    <cellStyle name="40% - Accent1 5 2 3 2 2" xfId="8819"/>
    <cellStyle name="40% - Accent1 5 2 3 2 3" xfId="13096"/>
    <cellStyle name="40% - Accent1 5 2 3 2 4" xfId="17355"/>
    <cellStyle name="40% - Accent1 5 2 3 2 5" xfId="21574"/>
    <cellStyle name="40% - Accent1 5 2 3 2 6" xfId="25769"/>
    <cellStyle name="40% - Accent1 5 2 3 2 7" xfId="29665"/>
    <cellStyle name="40% - Accent1 5 2 4" xfId="3187"/>
    <cellStyle name="40% - Accent1 5 2 4 2" xfId="8161"/>
    <cellStyle name="40% - Accent1 5 2 4 3" xfId="12438"/>
    <cellStyle name="40% - Accent1 5 2 4 4" xfId="16698"/>
    <cellStyle name="40% - Accent1 5 2 4 5" xfId="20916"/>
    <cellStyle name="40% - Accent1 5 2 4 6" xfId="25112"/>
    <cellStyle name="40% - Accent1 5 2 4 7" xfId="29008"/>
    <cellStyle name="40% - Accent1 5 2 5" xfId="4536"/>
    <cellStyle name="40% - Accent1 5 2 5 2" xfId="9508"/>
    <cellStyle name="40% - Accent1 5 2 5 3" xfId="13786"/>
    <cellStyle name="40% - Accent1 5 2 5 4" xfId="18043"/>
    <cellStyle name="40% - Accent1 5 2 5 5" xfId="22260"/>
    <cellStyle name="40% - Accent1 5 2 5 6" xfId="26446"/>
    <cellStyle name="40% - Accent1 5 2 5 7" xfId="30325"/>
    <cellStyle name="40% - Accent1 5 2 6" xfId="5410"/>
    <cellStyle name="40% - Accent1 5 2 7" xfId="7764"/>
    <cellStyle name="40% - Accent1 5 2 8" xfId="12046"/>
    <cellStyle name="40% - Accent1 5 2 9" xfId="16315"/>
    <cellStyle name="40% - Accent1 5 3" xfId="263"/>
    <cellStyle name="40% - Accent1 5 3 10" xfId="20505"/>
    <cellStyle name="40% - Accent1 5 3 11" xfId="24857"/>
    <cellStyle name="40% - Accent1 5 3 2" xfId="669"/>
    <cellStyle name="40% - Accent1 5 3 2 10" xfId="24886"/>
    <cellStyle name="40% - Accent1 5 3 2 2" xfId="2368"/>
    <cellStyle name="40% - Accent1 5 3 2 2 2" xfId="4038"/>
    <cellStyle name="40% - Accent1 5 3 2 2 2 2" xfId="9012"/>
    <cellStyle name="40% - Accent1 5 3 2 2 2 3" xfId="13289"/>
    <cellStyle name="40% - Accent1 5 3 2 2 2 4" xfId="17548"/>
    <cellStyle name="40% - Accent1 5 3 2 2 2 5" xfId="21767"/>
    <cellStyle name="40% - Accent1 5 3 2 2 2 6" xfId="25962"/>
    <cellStyle name="40% - Accent1 5 3 2 2 2 7" xfId="29858"/>
    <cellStyle name="40% - Accent1 5 3 2 2 3" xfId="7344"/>
    <cellStyle name="40% - Accent1 5 3 2 2 4" xfId="11629"/>
    <cellStyle name="40% - Accent1 5 3 2 2 5" xfId="15901"/>
    <cellStyle name="40% - Accent1 5 3 2 2 6" xfId="20136"/>
    <cellStyle name="40% - Accent1 5 3 2 2 7" xfId="24374"/>
    <cellStyle name="40% - Accent1 5 3 2 2 8" xfId="28452"/>
    <cellStyle name="40% - Accent1 5 3 2 3" xfId="3381"/>
    <cellStyle name="40% - Accent1 5 3 2 3 2" xfId="8355"/>
    <cellStyle name="40% - Accent1 5 3 2 3 3" xfId="12632"/>
    <cellStyle name="40% - Accent1 5 3 2 3 4" xfId="16891"/>
    <cellStyle name="40% - Accent1 5 3 2 3 5" xfId="21110"/>
    <cellStyle name="40% - Accent1 5 3 2 3 6" xfId="25305"/>
    <cellStyle name="40% - Accent1 5 3 2 3 7" xfId="29201"/>
    <cellStyle name="40% - Accent1 5 3 2 4" xfId="4729"/>
    <cellStyle name="40% - Accent1 5 3 2 4 2" xfId="9701"/>
    <cellStyle name="40% - Accent1 5 3 2 4 3" xfId="13979"/>
    <cellStyle name="40% - Accent1 5 3 2 4 4" xfId="18236"/>
    <cellStyle name="40% - Accent1 5 3 2 4 5" xfId="22453"/>
    <cellStyle name="40% - Accent1 5 3 2 4 6" xfId="26639"/>
    <cellStyle name="40% - Accent1 5 3 2 4 7" xfId="30518"/>
    <cellStyle name="40% - Accent1 5 3 2 5" xfId="5647"/>
    <cellStyle name="40% - Accent1 5 3 2 6" xfId="7932"/>
    <cellStyle name="40% - Accent1 5 3 2 7" xfId="12209"/>
    <cellStyle name="40% - Accent1 5 3 2 8" xfId="16469"/>
    <cellStyle name="40% - Accent1 5 3 2 9" xfId="22725"/>
    <cellStyle name="40% - Accent1 5 3 3" xfId="1517"/>
    <cellStyle name="40% - Accent1 5 3 3 2" xfId="3709"/>
    <cellStyle name="40% - Accent1 5 3 3 2 2" xfId="8683"/>
    <cellStyle name="40% - Accent1 5 3 3 2 3" xfId="12960"/>
    <cellStyle name="40% - Accent1 5 3 3 2 4" xfId="17219"/>
    <cellStyle name="40% - Accent1 5 3 3 2 5" xfId="21438"/>
    <cellStyle name="40% - Accent1 5 3 3 2 6" xfId="25633"/>
    <cellStyle name="40% - Accent1 5 3 3 2 7" xfId="29529"/>
    <cellStyle name="40% - Accent1 5 3 3 3" xfId="6494"/>
    <cellStyle name="40% - Accent1 5 3 3 4" xfId="10783"/>
    <cellStyle name="40% - Accent1 5 3 3 5" xfId="15059"/>
    <cellStyle name="40% - Accent1 5 3 3 6" xfId="19300"/>
    <cellStyle name="40% - Accent1 5 3 3 7" xfId="23548"/>
    <cellStyle name="40% - Accent1 5 3 3 8" xfId="27645"/>
    <cellStyle name="40% - Accent1 5 3 4" xfId="3050"/>
    <cellStyle name="40% - Accent1 5 3 4 2" xfId="8024"/>
    <cellStyle name="40% - Accent1 5 3 4 3" xfId="12301"/>
    <cellStyle name="40% - Accent1 5 3 4 4" xfId="16561"/>
    <cellStyle name="40% - Accent1 5 3 4 5" xfId="20780"/>
    <cellStyle name="40% - Accent1 5 3 4 6" xfId="24976"/>
    <cellStyle name="40% - Accent1 5 3 4 7" xfId="28872"/>
    <cellStyle name="40% - Accent1 5 3 5" xfId="4400"/>
    <cellStyle name="40% - Accent1 5 3 5 2" xfId="9372"/>
    <cellStyle name="40% - Accent1 5 3 5 3" xfId="13650"/>
    <cellStyle name="40% - Accent1 5 3 5 4" xfId="17907"/>
    <cellStyle name="40% - Accent1 5 3 5 5" xfId="22124"/>
    <cellStyle name="40% - Accent1 5 3 5 6" xfId="26310"/>
    <cellStyle name="40% - Accent1 5 3 5 7" xfId="30189"/>
    <cellStyle name="40% - Accent1 5 3 6" xfId="5242"/>
    <cellStyle name="40% - Accent1 5 3 7" xfId="7898"/>
    <cellStyle name="40% - Accent1 5 3 8" xfId="12176"/>
    <cellStyle name="40% - Accent1 5 3 9" xfId="16437"/>
    <cellStyle name="40% - Accent1 5 4" xfId="1903"/>
    <cellStyle name="40% - Accent1 5 4 2" xfId="6879"/>
    <cellStyle name="40% - Accent1 5 4 3" xfId="11165"/>
    <cellStyle name="40% - Accent1 5 4 4" xfId="15437"/>
    <cellStyle name="40% - Accent1 5 4 5" xfId="19675"/>
    <cellStyle name="40% - Accent1 5 4 6" xfId="23913"/>
    <cellStyle name="40% - Accent1 5 4 7" xfId="27994"/>
    <cellStyle name="40% - Accent1 5 5" xfId="1007"/>
    <cellStyle name="40% - Accent1 5 5 2" xfId="5985"/>
    <cellStyle name="40% - Accent1 5 5 3" xfId="10275"/>
    <cellStyle name="40% - Accent1 5 5 4" xfId="14553"/>
    <cellStyle name="40% - Accent1 5 5 5" xfId="18805"/>
    <cellStyle name="40% - Accent1 5 5 6" xfId="23054"/>
    <cellStyle name="40% - Accent1 5 5 7" xfId="27186"/>
    <cellStyle name="40% - Accent1 6" xfId="363"/>
    <cellStyle name="40% - Accent1 6 10" xfId="20516"/>
    <cellStyle name="40% - Accent1 6 11" xfId="23021"/>
    <cellStyle name="40% - Accent1 6 2" xfId="737"/>
    <cellStyle name="40% - Accent1 6 2 10" xfId="18542"/>
    <cellStyle name="40% - Accent1 6 2 11" xfId="22793"/>
    <cellStyle name="40% - Accent1 6 2 12" xfId="26945"/>
    <cellStyle name="40% - Accent1 6 2 2" xfId="1518"/>
    <cellStyle name="40% - Accent1 6 2 2 2" xfId="2369"/>
    <cellStyle name="40% - Accent1 6 2 2 2 2" xfId="7345"/>
    <cellStyle name="40% - Accent1 6 2 2 2 3" xfId="11630"/>
    <cellStyle name="40% - Accent1 6 2 2 2 4" xfId="15902"/>
    <cellStyle name="40% - Accent1 6 2 2 2 5" xfId="20137"/>
    <cellStyle name="40% - Accent1 6 2 2 2 6" xfId="24375"/>
    <cellStyle name="40% - Accent1 6 2 2 2 7" xfId="28453"/>
    <cellStyle name="40% - Accent1 6 2 2 3" xfId="4106"/>
    <cellStyle name="40% - Accent1 6 2 2 3 2" xfId="9080"/>
    <cellStyle name="40% - Accent1 6 2 2 3 3" xfId="13357"/>
    <cellStyle name="40% - Accent1 6 2 2 3 4" xfId="17616"/>
    <cellStyle name="40% - Accent1 6 2 2 3 5" xfId="21835"/>
    <cellStyle name="40% - Accent1 6 2 2 3 6" xfId="26030"/>
    <cellStyle name="40% - Accent1 6 2 2 3 7" xfId="29926"/>
    <cellStyle name="40% - Accent1 6 2 2 4" xfId="6495"/>
    <cellStyle name="40% - Accent1 6 2 2 5" xfId="10784"/>
    <cellStyle name="40% - Accent1 6 2 2 6" xfId="15060"/>
    <cellStyle name="40% - Accent1 6 2 2 7" xfId="19301"/>
    <cellStyle name="40% - Accent1 6 2 2 8" xfId="23549"/>
    <cellStyle name="40% - Accent1 6 2 2 9" xfId="27646"/>
    <cellStyle name="40% - Accent1 6 2 3" xfId="1996"/>
    <cellStyle name="40% - Accent1 6 2 3 2" xfId="6972"/>
    <cellStyle name="40% - Accent1 6 2 3 3" xfId="11257"/>
    <cellStyle name="40% - Accent1 6 2 3 4" xfId="15529"/>
    <cellStyle name="40% - Accent1 6 2 3 5" xfId="19764"/>
    <cellStyle name="40% - Accent1 6 2 3 6" xfId="24002"/>
    <cellStyle name="40% - Accent1 6 2 3 7" xfId="28080"/>
    <cellStyle name="40% - Accent1 6 2 4" xfId="1135"/>
    <cellStyle name="40% - Accent1 6 2 4 2" xfId="6112"/>
    <cellStyle name="40% - Accent1 6 2 4 3" xfId="10401"/>
    <cellStyle name="40% - Accent1 6 2 4 4" xfId="14679"/>
    <cellStyle name="40% - Accent1 6 2 4 5" xfId="18922"/>
    <cellStyle name="40% - Accent1 6 2 4 6" xfId="23168"/>
    <cellStyle name="40% - Accent1 6 2 4 7" xfId="27273"/>
    <cellStyle name="40% - Accent1 6 2 5" xfId="3449"/>
    <cellStyle name="40% - Accent1 6 2 5 2" xfId="8423"/>
    <cellStyle name="40% - Accent1 6 2 5 3" xfId="12700"/>
    <cellStyle name="40% - Accent1 6 2 5 4" xfId="16959"/>
    <cellStyle name="40% - Accent1 6 2 5 5" xfId="21178"/>
    <cellStyle name="40% - Accent1 6 2 5 6" xfId="25373"/>
    <cellStyle name="40% - Accent1 6 2 5 7" xfId="29269"/>
    <cellStyle name="40% - Accent1 6 2 6" xfId="4797"/>
    <cellStyle name="40% - Accent1 6 2 6 2" xfId="9769"/>
    <cellStyle name="40% - Accent1 6 2 6 3" xfId="14047"/>
    <cellStyle name="40% - Accent1 6 2 6 4" xfId="18304"/>
    <cellStyle name="40% - Accent1 6 2 6 5" xfId="22521"/>
    <cellStyle name="40% - Accent1 6 2 6 6" xfId="26707"/>
    <cellStyle name="40% - Accent1 6 2 6 7" xfId="30586"/>
    <cellStyle name="40% - Accent1 6 2 7" xfId="5715"/>
    <cellStyle name="40% - Accent1 6 2 8" xfId="10007"/>
    <cellStyle name="40% - Accent1 6 2 9" xfId="14285"/>
    <cellStyle name="40% - Accent1 6 3" xfId="1026"/>
    <cellStyle name="40% - Accent1 6 3 2" xfId="3777"/>
    <cellStyle name="40% - Accent1 6 3 2 2" xfId="8751"/>
    <cellStyle name="40% - Accent1 6 3 2 3" xfId="13028"/>
    <cellStyle name="40% - Accent1 6 3 2 4" xfId="17287"/>
    <cellStyle name="40% - Accent1 6 3 2 5" xfId="21506"/>
    <cellStyle name="40% - Accent1 6 3 2 6" xfId="25701"/>
    <cellStyle name="40% - Accent1 6 3 2 7" xfId="29597"/>
    <cellStyle name="40% - Accent1 6 4" xfId="3119"/>
    <cellStyle name="40% - Accent1 6 4 2" xfId="8093"/>
    <cellStyle name="40% - Accent1 6 4 3" xfId="12370"/>
    <cellStyle name="40% - Accent1 6 4 4" xfId="16630"/>
    <cellStyle name="40% - Accent1 6 4 5" xfId="20848"/>
    <cellStyle name="40% - Accent1 6 4 6" xfId="25044"/>
    <cellStyle name="40% - Accent1 6 4 7" xfId="28940"/>
    <cellStyle name="40% - Accent1 6 5" xfId="4468"/>
    <cellStyle name="40% - Accent1 6 5 2" xfId="9440"/>
    <cellStyle name="40% - Accent1 6 5 3" xfId="13718"/>
    <cellStyle name="40% - Accent1 6 5 4" xfId="17975"/>
    <cellStyle name="40% - Accent1 6 5 5" xfId="22192"/>
    <cellStyle name="40% - Accent1 6 5 6" xfId="26378"/>
    <cellStyle name="40% - Accent1 6 5 7" xfId="30257"/>
    <cellStyle name="40% - Accent1 6 6" xfId="5342"/>
    <cellStyle name="40% - Accent1 6 7" xfId="5949"/>
    <cellStyle name="40% - Accent1 6 8" xfId="10239"/>
    <cellStyle name="40% - Accent1 6 9" xfId="14517"/>
    <cellStyle name="40% - Accent1 7" xfId="555"/>
    <cellStyle name="40% - Accent1 7 2" xfId="1519"/>
    <cellStyle name="40% - Accent1 7 2 2" xfId="2370"/>
    <cellStyle name="40% - Accent1 7 2 2 2" xfId="7346"/>
    <cellStyle name="40% - Accent1 7 2 2 3" xfId="11631"/>
    <cellStyle name="40% - Accent1 7 2 2 4" xfId="15903"/>
    <cellStyle name="40% - Accent1 7 2 2 5" xfId="20138"/>
    <cellStyle name="40% - Accent1 7 2 2 6" xfId="24376"/>
    <cellStyle name="40% - Accent1 7 2 2 7" xfId="28454"/>
    <cellStyle name="40% - Accent1 7 2 3" xfId="6496"/>
    <cellStyle name="40% - Accent1 7 2 4" xfId="10785"/>
    <cellStyle name="40% - Accent1 7 2 5" xfId="15061"/>
    <cellStyle name="40% - Accent1 7 2 6" xfId="19302"/>
    <cellStyle name="40% - Accent1 7 2 7" xfId="23550"/>
    <cellStyle name="40% - Accent1 7 2 8" xfId="27647"/>
    <cellStyle name="40% - Accent1 7 3" xfId="2129"/>
    <cellStyle name="40% - Accent1 7 3 2" xfId="7105"/>
    <cellStyle name="40% - Accent1 7 3 3" xfId="11390"/>
    <cellStyle name="40% - Accent1 7 3 4" xfId="15662"/>
    <cellStyle name="40% - Accent1 7 3 5" xfId="19897"/>
    <cellStyle name="40% - Accent1 7 3 6" xfId="24135"/>
    <cellStyle name="40% - Accent1 7 3 7" xfId="28213"/>
    <cellStyle name="40% - Accent1 7 4" xfId="1270"/>
    <cellStyle name="40% - Accent1 7 4 2" xfId="6247"/>
    <cellStyle name="40% - Accent1 7 4 3" xfId="10536"/>
    <cellStyle name="40% - Accent1 7 4 4" xfId="14812"/>
    <cellStyle name="40% - Accent1 7 4 5" xfId="19055"/>
    <cellStyle name="40% - Accent1 7 4 6" xfId="23301"/>
    <cellStyle name="40% - Accent1 7 4 7" xfId="27406"/>
    <cellStyle name="40% - Accent1 8" xfId="1520"/>
    <cellStyle name="40% - Accent2" xfId="8" builtinId="35" customBuiltin="1"/>
    <cellStyle name="40% - Accent2 2" xfId="79"/>
    <cellStyle name="40% - Accent2 2 10" xfId="2975"/>
    <cellStyle name="40% - Accent2 2 10 2" xfId="7949"/>
    <cellStyle name="40% - Accent2 2 10 3" xfId="12226"/>
    <cellStyle name="40% - Accent2 2 10 4" xfId="16486"/>
    <cellStyle name="40% - Accent2 2 10 5" xfId="20705"/>
    <cellStyle name="40% - Accent2 2 10 6" xfId="24903"/>
    <cellStyle name="40% - Accent2 2 10 7" xfId="28800"/>
    <cellStyle name="40% - Accent2 2 11" xfId="4331"/>
    <cellStyle name="40% - Accent2 2 11 2" xfId="9303"/>
    <cellStyle name="40% - Accent2 2 11 3" xfId="13581"/>
    <cellStyle name="40% - Accent2 2 11 4" xfId="17838"/>
    <cellStyle name="40% - Accent2 2 11 5" xfId="22055"/>
    <cellStyle name="40% - Accent2 2 11 6" xfId="26241"/>
    <cellStyle name="40% - Accent2 2 11 7" xfId="30120"/>
    <cellStyle name="40% - Accent2 2 12" xfId="5060"/>
    <cellStyle name="40% - Accent2 2 13" xfId="5026"/>
    <cellStyle name="40% - Accent2 2 14" xfId="8027"/>
    <cellStyle name="40% - Accent2 2 15" xfId="12304"/>
    <cellStyle name="40% - Accent2 2 16" xfId="20632"/>
    <cellStyle name="40% - Accent2 2 17" xfId="16564"/>
    <cellStyle name="40% - Accent2 2 2" xfId="169"/>
    <cellStyle name="40% - Accent2 2 2 10" xfId="4363"/>
    <cellStyle name="40% - Accent2 2 2 10 2" xfId="9335"/>
    <cellStyle name="40% - Accent2 2 2 10 3" xfId="13613"/>
    <cellStyle name="40% - Accent2 2 2 10 4" xfId="17870"/>
    <cellStyle name="40% - Accent2 2 2 10 5" xfId="22087"/>
    <cellStyle name="40% - Accent2 2 2 10 6" xfId="26273"/>
    <cellStyle name="40% - Accent2 2 2 10 7" xfId="30152"/>
    <cellStyle name="40% - Accent2 2 2 11" xfId="5149"/>
    <cellStyle name="40% - Accent2 2 2 12" xfId="5249"/>
    <cellStyle name="40% - Accent2 2 2 13" xfId="7681"/>
    <cellStyle name="40% - Accent2 2 2 14" xfId="11963"/>
    <cellStyle name="40% - Accent2 2 2 15" xfId="6646"/>
    <cellStyle name="40% - Accent2 2 2 16" xfId="18831"/>
    <cellStyle name="40% - Accent2 2 2 2" xfId="313"/>
    <cellStyle name="40% - Accent2 2 2 2 10" xfId="6087"/>
    <cellStyle name="40% - Accent2 2 2 2 11" xfId="10375"/>
    <cellStyle name="40% - Accent2 2 2 2 12" xfId="20536"/>
    <cellStyle name="40% - Accent2 2 2 2 13" xfId="16278"/>
    <cellStyle name="40% - Accent2 2 2 2 2" xfId="477"/>
    <cellStyle name="40% - Accent2 2 2 2 2 10" xfId="15378"/>
    <cellStyle name="40% - Accent2 2 2 2 2 11" xfId="16260"/>
    <cellStyle name="40% - Accent2 2 2 2 2 12" xfId="23855"/>
    <cellStyle name="40% - Accent2 2 2 2 2 2" xfId="851"/>
    <cellStyle name="40% - Accent2 2 2 2 2 2 10" xfId="22907"/>
    <cellStyle name="40% - Accent2 2 2 2 2 2 11" xfId="27059"/>
    <cellStyle name="40% - Accent2 2 2 2 2 2 2" xfId="2371"/>
    <cellStyle name="40% - Accent2 2 2 2 2 2 2 2" xfId="4220"/>
    <cellStyle name="40% - Accent2 2 2 2 2 2 2 2 2" xfId="9194"/>
    <cellStyle name="40% - Accent2 2 2 2 2 2 2 2 3" xfId="13471"/>
    <cellStyle name="40% - Accent2 2 2 2 2 2 2 2 4" xfId="17730"/>
    <cellStyle name="40% - Accent2 2 2 2 2 2 2 2 5" xfId="21949"/>
    <cellStyle name="40% - Accent2 2 2 2 2 2 2 2 6" xfId="26144"/>
    <cellStyle name="40% - Accent2 2 2 2 2 2 2 2 7" xfId="30040"/>
    <cellStyle name="40% - Accent2 2 2 2 2 2 2 3" xfId="7347"/>
    <cellStyle name="40% - Accent2 2 2 2 2 2 2 4" xfId="11632"/>
    <cellStyle name="40% - Accent2 2 2 2 2 2 2 5" xfId="15904"/>
    <cellStyle name="40% - Accent2 2 2 2 2 2 2 6" xfId="20139"/>
    <cellStyle name="40% - Accent2 2 2 2 2 2 2 7" xfId="24377"/>
    <cellStyle name="40% - Accent2 2 2 2 2 2 2 8" xfId="28455"/>
    <cellStyle name="40% - Accent2 2 2 2 2 2 3" xfId="1521"/>
    <cellStyle name="40% - Accent2 2 2 2 2 2 3 2" xfId="6498"/>
    <cellStyle name="40% - Accent2 2 2 2 2 2 3 3" xfId="10787"/>
    <cellStyle name="40% - Accent2 2 2 2 2 2 3 4" xfId="15063"/>
    <cellStyle name="40% - Accent2 2 2 2 2 2 3 5" xfId="19303"/>
    <cellStyle name="40% - Accent2 2 2 2 2 2 3 6" xfId="23552"/>
    <cellStyle name="40% - Accent2 2 2 2 2 2 3 7" xfId="27648"/>
    <cellStyle name="40% - Accent2 2 2 2 2 2 4" xfId="3563"/>
    <cellStyle name="40% - Accent2 2 2 2 2 2 4 2" xfId="8537"/>
    <cellStyle name="40% - Accent2 2 2 2 2 2 4 3" xfId="12814"/>
    <cellStyle name="40% - Accent2 2 2 2 2 2 4 4" xfId="17073"/>
    <cellStyle name="40% - Accent2 2 2 2 2 2 4 5" xfId="21292"/>
    <cellStyle name="40% - Accent2 2 2 2 2 2 4 6" xfId="25487"/>
    <cellStyle name="40% - Accent2 2 2 2 2 2 4 7" xfId="29383"/>
    <cellStyle name="40% - Accent2 2 2 2 2 2 5" xfId="4911"/>
    <cellStyle name="40% - Accent2 2 2 2 2 2 5 2" xfId="9883"/>
    <cellStyle name="40% - Accent2 2 2 2 2 2 5 3" xfId="14161"/>
    <cellStyle name="40% - Accent2 2 2 2 2 2 5 4" xfId="18418"/>
    <cellStyle name="40% - Accent2 2 2 2 2 2 5 5" xfId="22635"/>
    <cellStyle name="40% - Accent2 2 2 2 2 2 5 6" xfId="26821"/>
    <cellStyle name="40% - Accent2 2 2 2 2 2 5 7" xfId="30700"/>
    <cellStyle name="40% - Accent2 2 2 2 2 2 6" xfId="5829"/>
    <cellStyle name="40% - Accent2 2 2 2 2 2 7" xfId="10121"/>
    <cellStyle name="40% - Accent2 2 2 2 2 2 8" xfId="14399"/>
    <cellStyle name="40% - Accent2 2 2 2 2 2 9" xfId="18656"/>
    <cellStyle name="40% - Accent2 2 2 2 2 3" xfId="2110"/>
    <cellStyle name="40% - Accent2 2 2 2 2 3 2" xfId="3891"/>
    <cellStyle name="40% - Accent2 2 2 2 2 3 2 2" xfId="8865"/>
    <cellStyle name="40% - Accent2 2 2 2 2 3 2 3" xfId="13142"/>
    <cellStyle name="40% - Accent2 2 2 2 2 3 2 4" xfId="17401"/>
    <cellStyle name="40% - Accent2 2 2 2 2 3 2 5" xfId="21620"/>
    <cellStyle name="40% - Accent2 2 2 2 2 3 2 6" xfId="25815"/>
    <cellStyle name="40% - Accent2 2 2 2 2 3 2 7" xfId="29711"/>
    <cellStyle name="40% - Accent2 2 2 2 2 3 3" xfId="7086"/>
    <cellStyle name="40% - Accent2 2 2 2 2 3 4" xfId="11371"/>
    <cellStyle name="40% - Accent2 2 2 2 2 3 5" xfId="15643"/>
    <cellStyle name="40% - Accent2 2 2 2 2 3 6" xfId="19878"/>
    <cellStyle name="40% - Accent2 2 2 2 2 3 7" xfId="24116"/>
    <cellStyle name="40% - Accent2 2 2 2 2 3 8" xfId="28194"/>
    <cellStyle name="40% - Accent2 2 2 2 2 4" xfId="1249"/>
    <cellStyle name="40% - Accent2 2 2 2 2 4 2" xfId="6226"/>
    <cellStyle name="40% - Accent2 2 2 2 2 4 3" xfId="10515"/>
    <cellStyle name="40% - Accent2 2 2 2 2 4 4" xfId="14793"/>
    <cellStyle name="40% - Accent2 2 2 2 2 4 5" xfId="19036"/>
    <cellStyle name="40% - Accent2 2 2 2 2 4 6" xfId="23282"/>
    <cellStyle name="40% - Accent2 2 2 2 2 4 7" xfId="27387"/>
    <cellStyle name="40% - Accent2 2 2 2 2 5" xfId="3233"/>
    <cellStyle name="40% - Accent2 2 2 2 2 5 2" xfId="8207"/>
    <cellStyle name="40% - Accent2 2 2 2 2 5 3" xfId="12484"/>
    <cellStyle name="40% - Accent2 2 2 2 2 5 4" xfId="16744"/>
    <cellStyle name="40% - Accent2 2 2 2 2 5 5" xfId="20962"/>
    <cellStyle name="40% - Accent2 2 2 2 2 5 6" xfId="25158"/>
    <cellStyle name="40% - Accent2 2 2 2 2 5 7" xfId="29054"/>
    <cellStyle name="40% - Accent2 2 2 2 2 6" xfId="4582"/>
    <cellStyle name="40% - Accent2 2 2 2 2 6 2" xfId="9554"/>
    <cellStyle name="40% - Accent2 2 2 2 2 6 3" xfId="13832"/>
    <cellStyle name="40% - Accent2 2 2 2 2 6 4" xfId="18089"/>
    <cellStyle name="40% - Accent2 2 2 2 2 6 5" xfId="22306"/>
    <cellStyle name="40% - Accent2 2 2 2 2 6 6" xfId="26492"/>
    <cellStyle name="40% - Accent2 2 2 2 2 6 7" xfId="30371"/>
    <cellStyle name="40% - Accent2 2 2 2 2 7" xfId="5456"/>
    <cellStyle name="40% - Accent2 2 2 2 2 8" xfId="6816"/>
    <cellStyle name="40% - Accent2 2 2 2 2 9" xfId="11103"/>
    <cellStyle name="40% - Accent2 2 2 2 3" xfId="696"/>
    <cellStyle name="40% - Accent2 2 2 2 3 10" xfId="22752"/>
    <cellStyle name="40% - Accent2 2 2 2 3 11" xfId="26904"/>
    <cellStyle name="40% - Accent2 2 2 2 3 2" xfId="2372"/>
    <cellStyle name="40% - Accent2 2 2 2 3 2 2" xfId="4065"/>
    <cellStyle name="40% - Accent2 2 2 2 3 2 2 2" xfId="9039"/>
    <cellStyle name="40% - Accent2 2 2 2 3 2 2 3" xfId="13316"/>
    <cellStyle name="40% - Accent2 2 2 2 3 2 2 4" xfId="17575"/>
    <cellStyle name="40% - Accent2 2 2 2 3 2 2 5" xfId="21794"/>
    <cellStyle name="40% - Accent2 2 2 2 3 2 2 6" xfId="25989"/>
    <cellStyle name="40% - Accent2 2 2 2 3 2 2 7" xfId="29885"/>
    <cellStyle name="40% - Accent2 2 2 2 3 2 3" xfId="7348"/>
    <cellStyle name="40% - Accent2 2 2 2 3 2 4" xfId="11633"/>
    <cellStyle name="40% - Accent2 2 2 2 3 2 5" xfId="15905"/>
    <cellStyle name="40% - Accent2 2 2 2 3 2 6" xfId="20140"/>
    <cellStyle name="40% - Accent2 2 2 2 3 2 7" xfId="24378"/>
    <cellStyle name="40% - Accent2 2 2 2 3 2 8" xfId="28456"/>
    <cellStyle name="40% - Accent2 2 2 2 3 3" xfId="1522"/>
    <cellStyle name="40% - Accent2 2 2 2 3 3 2" xfId="6499"/>
    <cellStyle name="40% - Accent2 2 2 2 3 3 3" xfId="10788"/>
    <cellStyle name="40% - Accent2 2 2 2 3 3 4" xfId="15064"/>
    <cellStyle name="40% - Accent2 2 2 2 3 3 5" xfId="19304"/>
    <cellStyle name="40% - Accent2 2 2 2 3 3 6" xfId="23553"/>
    <cellStyle name="40% - Accent2 2 2 2 3 3 7" xfId="27649"/>
    <cellStyle name="40% - Accent2 2 2 2 3 4" xfId="3408"/>
    <cellStyle name="40% - Accent2 2 2 2 3 4 2" xfId="8382"/>
    <cellStyle name="40% - Accent2 2 2 2 3 4 3" xfId="12659"/>
    <cellStyle name="40% - Accent2 2 2 2 3 4 4" xfId="16918"/>
    <cellStyle name="40% - Accent2 2 2 2 3 4 5" xfId="21137"/>
    <cellStyle name="40% - Accent2 2 2 2 3 4 6" xfId="25332"/>
    <cellStyle name="40% - Accent2 2 2 2 3 4 7" xfId="29228"/>
    <cellStyle name="40% - Accent2 2 2 2 3 5" xfId="4756"/>
    <cellStyle name="40% - Accent2 2 2 2 3 5 2" xfId="9728"/>
    <cellStyle name="40% - Accent2 2 2 2 3 5 3" xfId="14006"/>
    <cellStyle name="40% - Accent2 2 2 2 3 5 4" xfId="18263"/>
    <cellStyle name="40% - Accent2 2 2 2 3 5 5" xfId="22480"/>
    <cellStyle name="40% - Accent2 2 2 2 3 5 6" xfId="26666"/>
    <cellStyle name="40% - Accent2 2 2 2 3 5 7" xfId="30545"/>
    <cellStyle name="40% - Accent2 2 2 2 3 6" xfId="5674"/>
    <cellStyle name="40% - Accent2 2 2 2 3 7" xfId="9966"/>
    <cellStyle name="40% - Accent2 2 2 2 3 8" xfId="14244"/>
    <cellStyle name="40% - Accent2 2 2 2 3 9" xfId="18501"/>
    <cellStyle name="40% - Accent2 2 2 2 4" xfId="1958"/>
    <cellStyle name="40% - Accent2 2 2 2 4 2" xfId="3736"/>
    <cellStyle name="40% - Accent2 2 2 2 4 2 2" xfId="8710"/>
    <cellStyle name="40% - Accent2 2 2 2 4 2 3" xfId="12987"/>
    <cellStyle name="40% - Accent2 2 2 2 4 2 4" xfId="17246"/>
    <cellStyle name="40% - Accent2 2 2 2 4 2 5" xfId="21465"/>
    <cellStyle name="40% - Accent2 2 2 2 4 2 6" xfId="25660"/>
    <cellStyle name="40% - Accent2 2 2 2 4 2 7" xfId="29556"/>
    <cellStyle name="40% - Accent2 2 2 2 4 3" xfId="6934"/>
    <cellStyle name="40% - Accent2 2 2 2 4 4" xfId="11219"/>
    <cellStyle name="40% - Accent2 2 2 2 4 5" xfId="15492"/>
    <cellStyle name="40% - Accent2 2 2 2 4 6" xfId="19728"/>
    <cellStyle name="40% - Accent2 2 2 2 4 7" xfId="23966"/>
    <cellStyle name="40% - Accent2 2 2 2 4 8" xfId="28044"/>
    <cellStyle name="40% - Accent2 2 2 2 5" xfId="1074"/>
    <cellStyle name="40% - Accent2 2 2 2 5 2" xfId="6052"/>
    <cellStyle name="40% - Accent2 2 2 2 5 3" xfId="10341"/>
    <cellStyle name="40% - Accent2 2 2 2 5 4" xfId="14619"/>
    <cellStyle name="40% - Accent2 2 2 2 5 5" xfId="18868"/>
    <cellStyle name="40% - Accent2 2 2 2 5 6" xfId="23116"/>
    <cellStyle name="40% - Accent2 2 2 2 5 7" xfId="27236"/>
    <cellStyle name="40% - Accent2 2 2 2 6" xfId="3078"/>
    <cellStyle name="40% - Accent2 2 2 2 6 2" xfId="8052"/>
    <cellStyle name="40% - Accent2 2 2 2 6 3" xfId="12329"/>
    <cellStyle name="40% - Accent2 2 2 2 6 4" xfId="16589"/>
    <cellStyle name="40% - Accent2 2 2 2 6 5" xfId="20807"/>
    <cellStyle name="40% - Accent2 2 2 2 6 6" xfId="25003"/>
    <cellStyle name="40% - Accent2 2 2 2 6 7" xfId="28899"/>
    <cellStyle name="40% - Accent2 2 2 2 7" xfId="4427"/>
    <cellStyle name="40% - Accent2 2 2 2 7 2" xfId="9399"/>
    <cellStyle name="40% - Accent2 2 2 2 7 3" xfId="13677"/>
    <cellStyle name="40% - Accent2 2 2 2 7 4" xfId="17934"/>
    <cellStyle name="40% - Accent2 2 2 2 7 5" xfId="22151"/>
    <cellStyle name="40% - Accent2 2 2 2 7 6" xfId="26337"/>
    <cellStyle name="40% - Accent2 2 2 2 7 7" xfId="30216"/>
    <cellStyle name="40% - Accent2 2 2 2 8" xfId="5292"/>
    <cellStyle name="40% - Accent2 2 2 2 9" xfId="5555"/>
    <cellStyle name="40% - Accent2 2 2 3" xfId="416"/>
    <cellStyle name="40% - Accent2 2 2 3 10" xfId="14578"/>
    <cellStyle name="40% - Accent2 2 2 3 11" xfId="18834"/>
    <cellStyle name="40% - Accent2 2 2 3 12" xfId="23075"/>
    <cellStyle name="40% - Accent2 2 2 3 2" xfId="790"/>
    <cellStyle name="40% - Accent2 2 2 3 2 10" xfId="22846"/>
    <cellStyle name="40% - Accent2 2 2 3 2 11" xfId="26998"/>
    <cellStyle name="40% - Accent2 2 2 3 2 2" xfId="2373"/>
    <cellStyle name="40% - Accent2 2 2 3 2 2 2" xfId="4159"/>
    <cellStyle name="40% - Accent2 2 2 3 2 2 2 2" xfId="9133"/>
    <cellStyle name="40% - Accent2 2 2 3 2 2 2 3" xfId="13410"/>
    <cellStyle name="40% - Accent2 2 2 3 2 2 2 4" xfId="17669"/>
    <cellStyle name="40% - Accent2 2 2 3 2 2 2 5" xfId="21888"/>
    <cellStyle name="40% - Accent2 2 2 3 2 2 2 6" xfId="26083"/>
    <cellStyle name="40% - Accent2 2 2 3 2 2 2 7" xfId="29979"/>
    <cellStyle name="40% - Accent2 2 2 3 2 2 3" xfId="7349"/>
    <cellStyle name="40% - Accent2 2 2 3 2 2 4" xfId="11634"/>
    <cellStyle name="40% - Accent2 2 2 3 2 2 5" xfId="15906"/>
    <cellStyle name="40% - Accent2 2 2 3 2 2 6" xfId="20141"/>
    <cellStyle name="40% - Accent2 2 2 3 2 2 7" xfId="24379"/>
    <cellStyle name="40% - Accent2 2 2 3 2 2 8" xfId="28457"/>
    <cellStyle name="40% - Accent2 2 2 3 2 3" xfId="1523"/>
    <cellStyle name="40% - Accent2 2 2 3 2 3 2" xfId="6500"/>
    <cellStyle name="40% - Accent2 2 2 3 2 3 3" xfId="10789"/>
    <cellStyle name="40% - Accent2 2 2 3 2 3 4" xfId="15065"/>
    <cellStyle name="40% - Accent2 2 2 3 2 3 5" xfId="19305"/>
    <cellStyle name="40% - Accent2 2 2 3 2 3 6" xfId="23554"/>
    <cellStyle name="40% - Accent2 2 2 3 2 3 7" xfId="27650"/>
    <cellStyle name="40% - Accent2 2 2 3 2 4" xfId="3502"/>
    <cellStyle name="40% - Accent2 2 2 3 2 4 2" xfId="8476"/>
    <cellStyle name="40% - Accent2 2 2 3 2 4 3" xfId="12753"/>
    <cellStyle name="40% - Accent2 2 2 3 2 4 4" xfId="17012"/>
    <cellStyle name="40% - Accent2 2 2 3 2 4 5" xfId="21231"/>
    <cellStyle name="40% - Accent2 2 2 3 2 4 6" xfId="25426"/>
    <cellStyle name="40% - Accent2 2 2 3 2 4 7" xfId="29322"/>
    <cellStyle name="40% - Accent2 2 2 3 2 5" xfId="4850"/>
    <cellStyle name="40% - Accent2 2 2 3 2 5 2" xfId="9822"/>
    <cellStyle name="40% - Accent2 2 2 3 2 5 3" xfId="14100"/>
    <cellStyle name="40% - Accent2 2 2 3 2 5 4" xfId="18357"/>
    <cellStyle name="40% - Accent2 2 2 3 2 5 5" xfId="22574"/>
    <cellStyle name="40% - Accent2 2 2 3 2 5 6" xfId="26760"/>
    <cellStyle name="40% - Accent2 2 2 3 2 5 7" xfId="30639"/>
    <cellStyle name="40% - Accent2 2 2 3 2 6" xfId="5768"/>
    <cellStyle name="40% - Accent2 2 2 3 2 7" xfId="10060"/>
    <cellStyle name="40% - Accent2 2 2 3 2 8" xfId="14338"/>
    <cellStyle name="40% - Accent2 2 2 3 2 9" xfId="18595"/>
    <cellStyle name="40% - Accent2 2 2 3 3" xfId="2049"/>
    <cellStyle name="40% - Accent2 2 2 3 3 2" xfId="3830"/>
    <cellStyle name="40% - Accent2 2 2 3 3 2 2" xfId="8804"/>
    <cellStyle name="40% - Accent2 2 2 3 3 2 3" xfId="13081"/>
    <cellStyle name="40% - Accent2 2 2 3 3 2 4" xfId="17340"/>
    <cellStyle name="40% - Accent2 2 2 3 3 2 5" xfId="21559"/>
    <cellStyle name="40% - Accent2 2 2 3 3 2 6" xfId="25754"/>
    <cellStyle name="40% - Accent2 2 2 3 3 2 7" xfId="29650"/>
    <cellStyle name="40% - Accent2 2 2 3 3 3" xfId="7025"/>
    <cellStyle name="40% - Accent2 2 2 3 3 4" xfId="11310"/>
    <cellStyle name="40% - Accent2 2 2 3 3 5" xfId="15582"/>
    <cellStyle name="40% - Accent2 2 2 3 3 6" xfId="19817"/>
    <cellStyle name="40% - Accent2 2 2 3 3 7" xfId="24055"/>
    <cellStyle name="40% - Accent2 2 2 3 3 8" xfId="28133"/>
    <cellStyle name="40% - Accent2 2 2 3 4" xfId="1188"/>
    <cellStyle name="40% - Accent2 2 2 3 4 2" xfId="6165"/>
    <cellStyle name="40% - Accent2 2 2 3 4 3" xfId="10454"/>
    <cellStyle name="40% - Accent2 2 2 3 4 4" xfId="14732"/>
    <cellStyle name="40% - Accent2 2 2 3 4 5" xfId="18975"/>
    <cellStyle name="40% - Accent2 2 2 3 4 6" xfId="23221"/>
    <cellStyle name="40% - Accent2 2 2 3 4 7" xfId="27326"/>
    <cellStyle name="40% - Accent2 2 2 3 5" xfId="3172"/>
    <cellStyle name="40% - Accent2 2 2 3 5 2" xfId="8146"/>
    <cellStyle name="40% - Accent2 2 2 3 5 3" xfId="12423"/>
    <cellStyle name="40% - Accent2 2 2 3 5 4" xfId="16683"/>
    <cellStyle name="40% - Accent2 2 2 3 5 5" xfId="20901"/>
    <cellStyle name="40% - Accent2 2 2 3 5 6" xfId="25097"/>
    <cellStyle name="40% - Accent2 2 2 3 5 7" xfId="28993"/>
    <cellStyle name="40% - Accent2 2 2 3 6" xfId="4521"/>
    <cellStyle name="40% - Accent2 2 2 3 6 2" xfId="9493"/>
    <cellStyle name="40% - Accent2 2 2 3 6 3" xfId="13771"/>
    <cellStyle name="40% - Accent2 2 2 3 6 4" xfId="18028"/>
    <cellStyle name="40% - Accent2 2 2 3 6 5" xfId="22245"/>
    <cellStyle name="40% - Accent2 2 2 3 6 6" xfId="26431"/>
    <cellStyle name="40% - Accent2 2 2 3 6 7" xfId="30310"/>
    <cellStyle name="40% - Accent2 2 2 3 7" xfId="5395"/>
    <cellStyle name="40% - Accent2 2 2 3 8" xfId="6010"/>
    <cellStyle name="40% - Accent2 2 2 3 9" xfId="10299"/>
    <cellStyle name="40% - Accent2 2 2 4" xfId="530"/>
    <cellStyle name="40% - Accent2 2 2 4 10" xfId="17816"/>
    <cellStyle name="40% - Accent2 2 2 4 11" xfId="17820"/>
    <cellStyle name="40% - Accent2 2 2 4 12" xfId="26227"/>
    <cellStyle name="40% - Accent2 2 2 4 2" xfId="904"/>
    <cellStyle name="40% - Accent2 2 2 4 2 10" xfId="22960"/>
    <cellStyle name="40% - Accent2 2 2 4 2 11" xfId="27112"/>
    <cellStyle name="40% - Accent2 2 2 4 2 2" xfId="2374"/>
    <cellStyle name="40% - Accent2 2 2 4 2 2 2" xfId="4273"/>
    <cellStyle name="40% - Accent2 2 2 4 2 2 2 2" xfId="9247"/>
    <cellStyle name="40% - Accent2 2 2 4 2 2 2 3" xfId="13524"/>
    <cellStyle name="40% - Accent2 2 2 4 2 2 2 4" xfId="17783"/>
    <cellStyle name="40% - Accent2 2 2 4 2 2 2 5" xfId="22002"/>
    <cellStyle name="40% - Accent2 2 2 4 2 2 2 6" xfId="26197"/>
    <cellStyle name="40% - Accent2 2 2 4 2 2 2 7" xfId="30093"/>
    <cellStyle name="40% - Accent2 2 2 4 2 2 3" xfId="7350"/>
    <cellStyle name="40% - Accent2 2 2 4 2 2 4" xfId="11635"/>
    <cellStyle name="40% - Accent2 2 2 4 2 2 5" xfId="15907"/>
    <cellStyle name="40% - Accent2 2 2 4 2 2 6" xfId="20142"/>
    <cellStyle name="40% - Accent2 2 2 4 2 2 7" xfId="24380"/>
    <cellStyle name="40% - Accent2 2 2 4 2 2 8" xfId="28458"/>
    <cellStyle name="40% - Accent2 2 2 4 2 3" xfId="1524"/>
    <cellStyle name="40% - Accent2 2 2 4 2 3 2" xfId="6501"/>
    <cellStyle name="40% - Accent2 2 2 4 2 3 3" xfId="10790"/>
    <cellStyle name="40% - Accent2 2 2 4 2 3 4" xfId="15066"/>
    <cellStyle name="40% - Accent2 2 2 4 2 3 5" xfId="19306"/>
    <cellStyle name="40% - Accent2 2 2 4 2 3 6" xfId="23555"/>
    <cellStyle name="40% - Accent2 2 2 4 2 3 7" xfId="27651"/>
    <cellStyle name="40% - Accent2 2 2 4 2 4" xfId="3616"/>
    <cellStyle name="40% - Accent2 2 2 4 2 4 2" xfId="8590"/>
    <cellStyle name="40% - Accent2 2 2 4 2 4 3" xfId="12867"/>
    <cellStyle name="40% - Accent2 2 2 4 2 4 4" xfId="17126"/>
    <cellStyle name="40% - Accent2 2 2 4 2 4 5" xfId="21345"/>
    <cellStyle name="40% - Accent2 2 2 4 2 4 6" xfId="25540"/>
    <cellStyle name="40% - Accent2 2 2 4 2 4 7" xfId="29436"/>
    <cellStyle name="40% - Accent2 2 2 4 2 5" xfId="4964"/>
    <cellStyle name="40% - Accent2 2 2 4 2 5 2" xfId="9936"/>
    <cellStyle name="40% - Accent2 2 2 4 2 5 3" xfId="14214"/>
    <cellStyle name="40% - Accent2 2 2 4 2 5 4" xfId="18471"/>
    <cellStyle name="40% - Accent2 2 2 4 2 5 5" xfId="22688"/>
    <cellStyle name="40% - Accent2 2 2 4 2 5 6" xfId="26874"/>
    <cellStyle name="40% - Accent2 2 2 4 2 5 7" xfId="30753"/>
    <cellStyle name="40% - Accent2 2 2 4 2 6" xfId="5882"/>
    <cellStyle name="40% - Accent2 2 2 4 2 7" xfId="10174"/>
    <cellStyle name="40% - Accent2 2 2 4 2 8" xfId="14452"/>
    <cellStyle name="40% - Accent2 2 2 4 2 9" xfId="18709"/>
    <cellStyle name="40% - Accent2 2 2 4 3" xfId="2177"/>
    <cellStyle name="40% - Accent2 2 2 4 3 2" xfId="3944"/>
    <cellStyle name="40% - Accent2 2 2 4 3 2 2" xfId="8918"/>
    <cellStyle name="40% - Accent2 2 2 4 3 2 3" xfId="13195"/>
    <cellStyle name="40% - Accent2 2 2 4 3 2 4" xfId="17454"/>
    <cellStyle name="40% - Accent2 2 2 4 3 2 5" xfId="21673"/>
    <cellStyle name="40% - Accent2 2 2 4 3 2 6" xfId="25868"/>
    <cellStyle name="40% - Accent2 2 2 4 3 2 7" xfId="29764"/>
    <cellStyle name="40% - Accent2 2 2 4 3 3" xfId="7153"/>
    <cellStyle name="40% - Accent2 2 2 4 3 4" xfId="11438"/>
    <cellStyle name="40% - Accent2 2 2 4 3 5" xfId="15710"/>
    <cellStyle name="40% - Accent2 2 2 4 3 6" xfId="19945"/>
    <cellStyle name="40% - Accent2 2 2 4 3 7" xfId="24183"/>
    <cellStyle name="40% - Accent2 2 2 4 3 8" xfId="28261"/>
    <cellStyle name="40% - Accent2 2 2 4 4" xfId="1320"/>
    <cellStyle name="40% - Accent2 2 2 4 4 2" xfId="6297"/>
    <cellStyle name="40% - Accent2 2 2 4 4 3" xfId="10586"/>
    <cellStyle name="40% - Accent2 2 2 4 4 4" xfId="14862"/>
    <cellStyle name="40% - Accent2 2 2 4 4 5" xfId="19104"/>
    <cellStyle name="40% - Accent2 2 2 4 4 6" xfId="23351"/>
    <cellStyle name="40% - Accent2 2 2 4 4 7" xfId="27454"/>
    <cellStyle name="40% - Accent2 2 2 4 5" xfId="3286"/>
    <cellStyle name="40% - Accent2 2 2 4 5 2" xfId="8260"/>
    <cellStyle name="40% - Accent2 2 2 4 5 3" xfId="12537"/>
    <cellStyle name="40% - Accent2 2 2 4 5 4" xfId="16797"/>
    <cellStyle name="40% - Accent2 2 2 4 5 5" xfId="21015"/>
    <cellStyle name="40% - Accent2 2 2 4 5 6" xfId="25211"/>
    <cellStyle name="40% - Accent2 2 2 4 5 7" xfId="29107"/>
    <cellStyle name="40% - Accent2 2 2 4 6" xfId="4635"/>
    <cellStyle name="40% - Accent2 2 2 4 6 2" xfId="9607"/>
    <cellStyle name="40% - Accent2 2 2 4 6 3" xfId="13885"/>
    <cellStyle name="40% - Accent2 2 2 4 6 4" xfId="18142"/>
    <cellStyle name="40% - Accent2 2 2 4 6 5" xfId="22359"/>
    <cellStyle name="40% - Accent2 2 2 4 6 6" xfId="26545"/>
    <cellStyle name="40% - Accent2 2 2 4 6 7" xfId="30424"/>
    <cellStyle name="40% - Accent2 2 2 4 7" xfId="5509"/>
    <cellStyle name="40% - Accent2 2 2 4 8" xfId="9280"/>
    <cellStyle name="40% - Accent2 2 2 4 9" xfId="13558"/>
    <cellStyle name="40% - Accent2 2 2 5" xfId="631"/>
    <cellStyle name="40% - Accent2 2 2 5 10" xfId="16376"/>
    <cellStyle name="40% - Accent2 2 2 5 11" xfId="18887"/>
    <cellStyle name="40% - Accent2 2 2 5 12" xfId="24813"/>
    <cellStyle name="40% - Accent2 2 2 5 2" xfId="1526"/>
    <cellStyle name="40% - Accent2 2 2 5 2 2" xfId="2376"/>
    <cellStyle name="40% - Accent2 2 2 5 2 2 2" xfId="7352"/>
    <cellStyle name="40% - Accent2 2 2 5 2 2 3" xfId="11637"/>
    <cellStyle name="40% - Accent2 2 2 5 2 2 4" xfId="15909"/>
    <cellStyle name="40% - Accent2 2 2 5 2 2 5" xfId="20144"/>
    <cellStyle name="40% - Accent2 2 2 5 2 2 6" xfId="24382"/>
    <cellStyle name="40% - Accent2 2 2 5 2 2 7" xfId="28460"/>
    <cellStyle name="40% - Accent2 2 2 5 2 3" xfId="4000"/>
    <cellStyle name="40% - Accent2 2 2 5 2 3 2" xfId="8974"/>
    <cellStyle name="40% - Accent2 2 2 5 2 3 3" xfId="13251"/>
    <cellStyle name="40% - Accent2 2 2 5 2 3 4" xfId="17510"/>
    <cellStyle name="40% - Accent2 2 2 5 2 3 5" xfId="21729"/>
    <cellStyle name="40% - Accent2 2 2 5 2 3 6" xfId="25924"/>
    <cellStyle name="40% - Accent2 2 2 5 2 3 7" xfId="29820"/>
    <cellStyle name="40% - Accent2 2 2 5 2 4" xfId="6503"/>
    <cellStyle name="40% - Accent2 2 2 5 2 5" xfId="10792"/>
    <cellStyle name="40% - Accent2 2 2 5 2 6" xfId="15068"/>
    <cellStyle name="40% - Accent2 2 2 5 2 7" xfId="19308"/>
    <cellStyle name="40% - Accent2 2 2 5 2 8" xfId="23557"/>
    <cellStyle name="40% - Accent2 2 2 5 2 9" xfId="27653"/>
    <cellStyle name="40% - Accent2 2 2 5 3" xfId="2375"/>
    <cellStyle name="40% - Accent2 2 2 5 3 2" xfId="7351"/>
    <cellStyle name="40% - Accent2 2 2 5 3 3" xfId="11636"/>
    <cellStyle name="40% - Accent2 2 2 5 3 4" xfId="15908"/>
    <cellStyle name="40% - Accent2 2 2 5 3 5" xfId="20143"/>
    <cellStyle name="40% - Accent2 2 2 5 3 6" xfId="24381"/>
    <cellStyle name="40% - Accent2 2 2 5 3 7" xfId="28459"/>
    <cellStyle name="40% - Accent2 2 2 5 4" xfId="1525"/>
    <cellStyle name="40% - Accent2 2 2 5 4 2" xfId="6502"/>
    <cellStyle name="40% - Accent2 2 2 5 4 3" xfId="10791"/>
    <cellStyle name="40% - Accent2 2 2 5 4 4" xfId="15067"/>
    <cellStyle name="40% - Accent2 2 2 5 4 5" xfId="19307"/>
    <cellStyle name="40% - Accent2 2 2 5 4 6" xfId="23556"/>
    <cellStyle name="40% - Accent2 2 2 5 4 7" xfId="27652"/>
    <cellStyle name="40% - Accent2 2 2 5 5" xfId="3343"/>
    <cellStyle name="40% - Accent2 2 2 5 5 2" xfId="8317"/>
    <cellStyle name="40% - Accent2 2 2 5 5 3" xfId="12594"/>
    <cellStyle name="40% - Accent2 2 2 5 5 4" xfId="16853"/>
    <cellStyle name="40% - Accent2 2 2 5 5 5" xfId="21072"/>
    <cellStyle name="40% - Accent2 2 2 5 5 6" xfId="25267"/>
    <cellStyle name="40% - Accent2 2 2 5 5 7" xfId="29163"/>
    <cellStyle name="40% - Accent2 2 2 5 6" xfId="4691"/>
    <cellStyle name="40% - Accent2 2 2 5 6 2" xfId="9663"/>
    <cellStyle name="40% - Accent2 2 2 5 6 3" xfId="13941"/>
    <cellStyle name="40% - Accent2 2 2 5 6 4" xfId="18198"/>
    <cellStyle name="40% - Accent2 2 2 5 6 5" xfId="22415"/>
    <cellStyle name="40% - Accent2 2 2 5 6 6" xfId="26601"/>
    <cellStyle name="40% - Accent2 2 2 5 6 7" xfId="30480"/>
    <cellStyle name="40% - Accent2 2 2 5 7" xfId="5609"/>
    <cellStyle name="40% - Accent2 2 2 5 8" xfId="7831"/>
    <cellStyle name="40% - Accent2 2 2 5 9" xfId="12111"/>
    <cellStyle name="40% - Accent2 2 2 6" xfId="1527"/>
    <cellStyle name="40% - Accent2 2 2 6 2" xfId="2377"/>
    <cellStyle name="40% - Accent2 2 2 6 2 2" xfId="7353"/>
    <cellStyle name="40% - Accent2 2 2 6 2 3" xfId="11638"/>
    <cellStyle name="40% - Accent2 2 2 6 2 4" xfId="15910"/>
    <cellStyle name="40% - Accent2 2 2 6 2 5" xfId="20145"/>
    <cellStyle name="40% - Accent2 2 2 6 2 6" xfId="24383"/>
    <cellStyle name="40% - Accent2 2 2 6 2 7" xfId="28461"/>
    <cellStyle name="40% - Accent2 2 2 6 3" xfId="3671"/>
    <cellStyle name="40% - Accent2 2 2 6 3 2" xfId="8645"/>
    <cellStyle name="40% - Accent2 2 2 6 3 3" xfId="12922"/>
    <cellStyle name="40% - Accent2 2 2 6 3 4" xfId="17181"/>
    <cellStyle name="40% - Accent2 2 2 6 3 5" xfId="21400"/>
    <cellStyle name="40% - Accent2 2 2 6 3 6" xfId="25595"/>
    <cellStyle name="40% - Accent2 2 2 6 3 7" xfId="29491"/>
    <cellStyle name="40% - Accent2 2 2 6 4" xfId="6504"/>
    <cellStyle name="40% - Accent2 2 2 6 5" xfId="10793"/>
    <cellStyle name="40% - Accent2 2 2 6 6" xfId="15069"/>
    <cellStyle name="40% - Accent2 2 2 6 7" xfId="19309"/>
    <cellStyle name="40% - Accent2 2 2 6 8" xfId="23558"/>
    <cellStyle name="40% - Accent2 2 2 6 9" xfId="27654"/>
    <cellStyle name="40% - Accent2 2 2 7" xfId="1883"/>
    <cellStyle name="40% - Accent2 2 2 7 2" xfId="6859"/>
    <cellStyle name="40% - Accent2 2 2 7 3" xfId="11145"/>
    <cellStyle name="40% - Accent2 2 2 7 4" xfId="15419"/>
    <cellStyle name="40% - Accent2 2 2 7 5" xfId="19655"/>
    <cellStyle name="40% - Accent2 2 2 7 6" xfId="23895"/>
    <cellStyle name="40% - Accent2 2 2 7 7" xfId="27976"/>
    <cellStyle name="40% - Accent2 2 2 8" xfId="980"/>
    <cellStyle name="40% - Accent2 2 2 8 2" xfId="5958"/>
    <cellStyle name="40% - Accent2 2 2 8 3" xfId="10248"/>
    <cellStyle name="40% - Accent2 2 2 8 4" xfId="14526"/>
    <cellStyle name="40% - Accent2 2 2 8 5" xfId="18779"/>
    <cellStyle name="40% - Accent2 2 2 8 6" xfId="23030"/>
    <cellStyle name="40% - Accent2 2 2 8 7" xfId="27167"/>
    <cellStyle name="40% - Accent2 2 2 9" xfId="3008"/>
    <cellStyle name="40% - Accent2 2 2 9 2" xfId="7982"/>
    <cellStyle name="40% - Accent2 2 2 9 3" xfId="12259"/>
    <cellStyle name="40% - Accent2 2 2 9 4" xfId="16519"/>
    <cellStyle name="40% - Accent2 2 2 9 5" xfId="20738"/>
    <cellStyle name="40% - Accent2 2 2 9 6" xfId="24936"/>
    <cellStyle name="40% - Accent2 2 2 9 7" xfId="28833"/>
    <cellStyle name="40% - Accent2 2 3" xfId="234"/>
    <cellStyle name="40% - Accent2 2 3 10" xfId="5031"/>
    <cellStyle name="40% - Accent2 2 3 11" xfId="5029"/>
    <cellStyle name="40% - Accent2 2 3 12" xfId="20622"/>
    <cellStyle name="40% - Accent2 2 3 13" xfId="19673"/>
    <cellStyle name="40% - Accent2 2 3 2" xfId="448"/>
    <cellStyle name="40% - Accent2 2 3 2 10" xfId="16343"/>
    <cellStyle name="40% - Accent2 2 3 2 11" xfId="14548"/>
    <cellStyle name="40% - Accent2 2 3 2 12" xfId="24786"/>
    <cellStyle name="40% - Accent2 2 3 2 2" xfId="822"/>
    <cellStyle name="40% - Accent2 2 3 2 2 10" xfId="22878"/>
    <cellStyle name="40% - Accent2 2 3 2 2 11" xfId="27030"/>
    <cellStyle name="40% - Accent2 2 3 2 2 2" xfId="2378"/>
    <cellStyle name="40% - Accent2 2 3 2 2 2 2" xfId="4191"/>
    <cellStyle name="40% - Accent2 2 3 2 2 2 2 2" xfId="9165"/>
    <cellStyle name="40% - Accent2 2 3 2 2 2 2 3" xfId="13442"/>
    <cellStyle name="40% - Accent2 2 3 2 2 2 2 4" xfId="17701"/>
    <cellStyle name="40% - Accent2 2 3 2 2 2 2 5" xfId="21920"/>
    <cellStyle name="40% - Accent2 2 3 2 2 2 2 6" xfId="26115"/>
    <cellStyle name="40% - Accent2 2 3 2 2 2 2 7" xfId="30011"/>
    <cellStyle name="40% - Accent2 2 3 2 2 2 3" xfId="7354"/>
    <cellStyle name="40% - Accent2 2 3 2 2 2 4" xfId="11639"/>
    <cellStyle name="40% - Accent2 2 3 2 2 2 5" xfId="15911"/>
    <cellStyle name="40% - Accent2 2 3 2 2 2 6" xfId="20146"/>
    <cellStyle name="40% - Accent2 2 3 2 2 2 7" xfId="24384"/>
    <cellStyle name="40% - Accent2 2 3 2 2 2 8" xfId="28462"/>
    <cellStyle name="40% - Accent2 2 3 2 2 3" xfId="1528"/>
    <cellStyle name="40% - Accent2 2 3 2 2 3 2" xfId="6505"/>
    <cellStyle name="40% - Accent2 2 3 2 2 3 3" xfId="10794"/>
    <cellStyle name="40% - Accent2 2 3 2 2 3 4" xfId="15070"/>
    <cellStyle name="40% - Accent2 2 3 2 2 3 5" xfId="19310"/>
    <cellStyle name="40% - Accent2 2 3 2 2 3 6" xfId="23559"/>
    <cellStyle name="40% - Accent2 2 3 2 2 3 7" xfId="27655"/>
    <cellStyle name="40% - Accent2 2 3 2 2 4" xfId="3534"/>
    <cellStyle name="40% - Accent2 2 3 2 2 4 2" xfId="8508"/>
    <cellStyle name="40% - Accent2 2 3 2 2 4 3" xfId="12785"/>
    <cellStyle name="40% - Accent2 2 3 2 2 4 4" xfId="17044"/>
    <cellStyle name="40% - Accent2 2 3 2 2 4 5" xfId="21263"/>
    <cellStyle name="40% - Accent2 2 3 2 2 4 6" xfId="25458"/>
    <cellStyle name="40% - Accent2 2 3 2 2 4 7" xfId="29354"/>
    <cellStyle name="40% - Accent2 2 3 2 2 5" xfId="4882"/>
    <cellStyle name="40% - Accent2 2 3 2 2 5 2" xfId="9854"/>
    <cellStyle name="40% - Accent2 2 3 2 2 5 3" xfId="14132"/>
    <cellStyle name="40% - Accent2 2 3 2 2 5 4" xfId="18389"/>
    <cellStyle name="40% - Accent2 2 3 2 2 5 5" xfId="22606"/>
    <cellStyle name="40% - Accent2 2 3 2 2 5 6" xfId="26792"/>
    <cellStyle name="40% - Accent2 2 3 2 2 5 7" xfId="30671"/>
    <cellStyle name="40% - Accent2 2 3 2 2 6" xfId="5800"/>
    <cellStyle name="40% - Accent2 2 3 2 2 7" xfId="10092"/>
    <cellStyle name="40% - Accent2 2 3 2 2 8" xfId="14370"/>
    <cellStyle name="40% - Accent2 2 3 2 2 9" xfId="18627"/>
    <cellStyle name="40% - Accent2 2 3 2 3" xfId="2081"/>
    <cellStyle name="40% - Accent2 2 3 2 3 2" xfId="3862"/>
    <cellStyle name="40% - Accent2 2 3 2 3 2 2" xfId="8836"/>
    <cellStyle name="40% - Accent2 2 3 2 3 2 3" xfId="13113"/>
    <cellStyle name="40% - Accent2 2 3 2 3 2 4" xfId="17372"/>
    <cellStyle name="40% - Accent2 2 3 2 3 2 5" xfId="21591"/>
    <cellStyle name="40% - Accent2 2 3 2 3 2 6" xfId="25786"/>
    <cellStyle name="40% - Accent2 2 3 2 3 2 7" xfId="29682"/>
    <cellStyle name="40% - Accent2 2 3 2 3 3" xfId="7057"/>
    <cellStyle name="40% - Accent2 2 3 2 3 4" xfId="11342"/>
    <cellStyle name="40% - Accent2 2 3 2 3 5" xfId="15614"/>
    <cellStyle name="40% - Accent2 2 3 2 3 6" xfId="19849"/>
    <cellStyle name="40% - Accent2 2 3 2 3 7" xfId="24087"/>
    <cellStyle name="40% - Accent2 2 3 2 3 8" xfId="28165"/>
    <cellStyle name="40% - Accent2 2 3 2 4" xfId="1220"/>
    <cellStyle name="40% - Accent2 2 3 2 4 2" xfId="6197"/>
    <cellStyle name="40% - Accent2 2 3 2 4 3" xfId="10486"/>
    <cellStyle name="40% - Accent2 2 3 2 4 4" xfId="14764"/>
    <cellStyle name="40% - Accent2 2 3 2 4 5" xfId="19007"/>
    <cellStyle name="40% - Accent2 2 3 2 4 6" xfId="23253"/>
    <cellStyle name="40% - Accent2 2 3 2 4 7" xfId="27358"/>
    <cellStyle name="40% - Accent2 2 3 2 5" xfId="3204"/>
    <cellStyle name="40% - Accent2 2 3 2 5 2" xfId="8178"/>
    <cellStyle name="40% - Accent2 2 3 2 5 3" xfId="12455"/>
    <cellStyle name="40% - Accent2 2 3 2 5 4" xfId="16715"/>
    <cellStyle name="40% - Accent2 2 3 2 5 5" xfId="20933"/>
    <cellStyle name="40% - Accent2 2 3 2 5 6" xfId="25129"/>
    <cellStyle name="40% - Accent2 2 3 2 5 7" xfId="29025"/>
    <cellStyle name="40% - Accent2 2 3 2 6" xfId="4553"/>
    <cellStyle name="40% - Accent2 2 3 2 6 2" xfId="9525"/>
    <cellStyle name="40% - Accent2 2 3 2 6 3" xfId="13803"/>
    <cellStyle name="40% - Accent2 2 3 2 6 4" xfId="18060"/>
    <cellStyle name="40% - Accent2 2 3 2 6 5" xfId="22277"/>
    <cellStyle name="40% - Accent2 2 3 2 6 6" xfId="26463"/>
    <cellStyle name="40% - Accent2 2 3 2 6 7" xfId="30342"/>
    <cellStyle name="40% - Accent2 2 3 2 7" xfId="5427"/>
    <cellStyle name="40% - Accent2 2 3 2 8" xfId="7795"/>
    <cellStyle name="40% - Accent2 2 3 2 9" xfId="12075"/>
    <cellStyle name="40% - Accent2 2 3 3" xfId="655"/>
    <cellStyle name="40% - Accent2 2 3 3 10" xfId="22711"/>
    <cellStyle name="40% - Accent2 2 3 3 11" xfId="23064"/>
    <cellStyle name="40% - Accent2 2 3 3 2" xfId="2379"/>
    <cellStyle name="40% - Accent2 2 3 3 2 2" xfId="4024"/>
    <cellStyle name="40% - Accent2 2 3 3 2 2 2" xfId="8998"/>
    <cellStyle name="40% - Accent2 2 3 3 2 2 3" xfId="13275"/>
    <cellStyle name="40% - Accent2 2 3 3 2 2 4" xfId="17534"/>
    <cellStyle name="40% - Accent2 2 3 3 2 2 5" xfId="21753"/>
    <cellStyle name="40% - Accent2 2 3 3 2 2 6" xfId="25948"/>
    <cellStyle name="40% - Accent2 2 3 3 2 2 7" xfId="29844"/>
    <cellStyle name="40% - Accent2 2 3 3 2 3" xfId="7355"/>
    <cellStyle name="40% - Accent2 2 3 3 2 4" xfId="11640"/>
    <cellStyle name="40% - Accent2 2 3 3 2 5" xfId="15912"/>
    <cellStyle name="40% - Accent2 2 3 3 2 6" xfId="20147"/>
    <cellStyle name="40% - Accent2 2 3 3 2 7" xfId="24385"/>
    <cellStyle name="40% - Accent2 2 3 3 2 8" xfId="28463"/>
    <cellStyle name="40% - Accent2 2 3 3 3" xfId="1529"/>
    <cellStyle name="40% - Accent2 2 3 3 3 2" xfId="6506"/>
    <cellStyle name="40% - Accent2 2 3 3 3 3" xfId="10795"/>
    <cellStyle name="40% - Accent2 2 3 3 3 4" xfId="15071"/>
    <cellStyle name="40% - Accent2 2 3 3 3 5" xfId="19311"/>
    <cellStyle name="40% - Accent2 2 3 3 3 6" xfId="23560"/>
    <cellStyle name="40% - Accent2 2 3 3 3 7" xfId="27656"/>
    <cellStyle name="40% - Accent2 2 3 3 4" xfId="3367"/>
    <cellStyle name="40% - Accent2 2 3 3 4 2" xfId="8341"/>
    <cellStyle name="40% - Accent2 2 3 3 4 3" xfId="12618"/>
    <cellStyle name="40% - Accent2 2 3 3 4 4" xfId="16877"/>
    <cellStyle name="40% - Accent2 2 3 3 4 5" xfId="21096"/>
    <cellStyle name="40% - Accent2 2 3 3 4 6" xfId="25291"/>
    <cellStyle name="40% - Accent2 2 3 3 4 7" xfId="29187"/>
    <cellStyle name="40% - Accent2 2 3 3 5" xfId="4715"/>
    <cellStyle name="40% - Accent2 2 3 3 5 2" xfId="9687"/>
    <cellStyle name="40% - Accent2 2 3 3 5 3" xfId="13965"/>
    <cellStyle name="40% - Accent2 2 3 3 5 4" xfId="18222"/>
    <cellStyle name="40% - Accent2 2 3 3 5 5" xfId="22439"/>
    <cellStyle name="40% - Accent2 2 3 3 5 6" xfId="26625"/>
    <cellStyle name="40% - Accent2 2 3 3 5 7" xfId="30504"/>
    <cellStyle name="40% - Accent2 2 3 3 6" xfId="5633"/>
    <cellStyle name="40% - Accent2 2 3 3 7" xfId="5995"/>
    <cellStyle name="40% - Accent2 2 3 3 8" xfId="10285"/>
    <cellStyle name="40% - Accent2 2 3 3 9" xfId="14563"/>
    <cellStyle name="40% - Accent2 2 3 4" xfId="1925"/>
    <cellStyle name="40% - Accent2 2 3 4 2" xfId="3695"/>
    <cellStyle name="40% - Accent2 2 3 4 2 2" xfId="8669"/>
    <cellStyle name="40% - Accent2 2 3 4 2 3" xfId="12946"/>
    <cellStyle name="40% - Accent2 2 3 4 2 4" xfId="17205"/>
    <cellStyle name="40% - Accent2 2 3 4 2 5" xfId="21424"/>
    <cellStyle name="40% - Accent2 2 3 4 2 6" xfId="25619"/>
    <cellStyle name="40% - Accent2 2 3 4 2 7" xfId="29515"/>
    <cellStyle name="40% - Accent2 2 3 4 3" xfId="6901"/>
    <cellStyle name="40% - Accent2 2 3 4 4" xfId="11186"/>
    <cellStyle name="40% - Accent2 2 3 4 5" xfId="15459"/>
    <cellStyle name="40% - Accent2 2 3 4 6" xfId="19697"/>
    <cellStyle name="40% - Accent2 2 3 4 7" xfId="23934"/>
    <cellStyle name="40% - Accent2 2 3 4 8" xfId="28013"/>
    <cellStyle name="40% - Accent2 2 3 5" xfId="1040"/>
    <cellStyle name="40% - Accent2 2 3 5 2" xfId="6018"/>
    <cellStyle name="40% - Accent2 2 3 5 3" xfId="10307"/>
    <cellStyle name="40% - Accent2 2 3 5 4" xfId="14586"/>
    <cellStyle name="40% - Accent2 2 3 5 5" xfId="18836"/>
    <cellStyle name="40% - Accent2 2 3 5 6" xfId="23083"/>
    <cellStyle name="40% - Accent2 2 3 5 7" xfId="27205"/>
    <cellStyle name="40% - Accent2 2 3 6" xfId="3036"/>
    <cellStyle name="40% - Accent2 2 3 6 2" xfId="8010"/>
    <cellStyle name="40% - Accent2 2 3 6 3" xfId="12287"/>
    <cellStyle name="40% - Accent2 2 3 6 4" xfId="16547"/>
    <cellStyle name="40% - Accent2 2 3 6 5" xfId="20766"/>
    <cellStyle name="40% - Accent2 2 3 6 6" xfId="24962"/>
    <cellStyle name="40% - Accent2 2 3 6 7" xfId="28858"/>
    <cellStyle name="40% - Accent2 2 3 7" xfId="4386"/>
    <cellStyle name="40% - Accent2 2 3 7 2" xfId="9358"/>
    <cellStyle name="40% - Accent2 2 3 7 3" xfId="13636"/>
    <cellStyle name="40% - Accent2 2 3 7 4" xfId="17893"/>
    <cellStyle name="40% - Accent2 2 3 7 5" xfId="22110"/>
    <cellStyle name="40% - Accent2 2 3 7 6" xfId="26296"/>
    <cellStyle name="40% - Accent2 2 3 7 7" xfId="30175"/>
    <cellStyle name="40% - Accent2 2 3 8" xfId="5213"/>
    <cellStyle name="40% - Accent2 2 3 9" xfId="5015"/>
    <cellStyle name="40% - Accent2 2 4" xfId="382"/>
    <cellStyle name="40% - Accent2 2 4 10" xfId="11991"/>
    <cellStyle name="40% - Accent2 2 4 11" xfId="16264"/>
    <cellStyle name="40% - Accent2 2 4 12" xfId="18828"/>
    <cellStyle name="40% - Accent2 2 4 13" xfId="24718"/>
    <cellStyle name="40% - Accent2 2 4 2" xfId="756"/>
    <cellStyle name="40% - Accent2 2 4 2 10" xfId="22812"/>
    <cellStyle name="40% - Accent2 2 4 2 11" xfId="26964"/>
    <cellStyle name="40% - Accent2 2 4 2 2" xfId="2380"/>
    <cellStyle name="40% - Accent2 2 4 2 2 2" xfId="4125"/>
    <cellStyle name="40% - Accent2 2 4 2 2 2 2" xfId="9099"/>
    <cellStyle name="40% - Accent2 2 4 2 2 2 3" xfId="13376"/>
    <cellStyle name="40% - Accent2 2 4 2 2 2 4" xfId="17635"/>
    <cellStyle name="40% - Accent2 2 4 2 2 2 5" xfId="21854"/>
    <cellStyle name="40% - Accent2 2 4 2 2 2 6" xfId="26049"/>
    <cellStyle name="40% - Accent2 2 4 2 2 2 7" xfId="29945"/>
    <cellStyle name="40% - Accent2 2 4 2 2 3" xfId="7356"/>
    <cellStyle name="40% - Accent2 2 4 2 2 4" xfId="11641"/>
    <cellStyle name="40% - Accent2 2 4 2 2 5" xfId="15913"/>
    <cellStyle name="40% - Accent2 2 4 2 2 6" xfId="20148"/>
    <cellStyle name="40% - Accent2 2 4 2 2 7" xfId="24386"/>
    <cellStyle name="40% - Accent2 2 4 2 2 8" xfId="28464"/>
    <cellStyle name="40% - Accent2 2 4 2 3" xfId="1530"/>
    <cellStyle name="40% - Accent2 2 4 2 3 2" xfId="6507"/>
    <cellStyle name="40% - Accent2 2 4 2 3 3" xfId="10796"/>
    <cellStyle name="40% - Accent2 2 4 2 3 4" xfId="15072"/>
    <cellStyle name="40% - Accent2 2 4 2 3 5" xfId="19312"/>
    <cellStyle name="40% - Accent2 2 4 2 3 6" xfId="23561"/>
    <cellStyle name="40% - Accent2 2 4 2 3 7" xfId="27657"/>
    <cellStyle name="40% - Accent2 2 4 2 4" xfId="3468"/>
    <cellStyle name="40% - Accent2 2 4 2 4 2" xfId="8442"/>
    <cellStyle name="40% - Accent2 2 4 2 4 3" xfId="12719"/>
    <cellStyle name="40% - Accent2 2 4 2 4 4" xfId="16978"/>
    <cellStyle name="40% - Accent2 2 4 2 4 5" xfId="21197"/>
    <cellStyle name="40% - Accent2 2 4 2 4 6" xfId="25392"/>
    <cellStyle name="40% - Accent2 2 4 2 4 7" xfId="29288"/>
    <cellStyle name="40% - Accent2 2 4 2 5" xfId="4816"/>
    <cellStyle name="40% - Accent2 2 4 2 5 2" xfId="9788"/>
    <cellStyle name="40% - Accent2 2 4 2 5 3" xfId="14066"/>
    <cellStyle name="40% - Accent2 2 4 2 5 4" xfId="18323"/>
    <cellStyle name="40% - Accent2 2 4 2 5 5" xfId="22540"/>
    <cellStyle name="40% - Accent2 2 4 2 5 6" xfId="26726"/>
    <cellStyle name="40% - Accent2 2 4 2 5 7" xfId="30605"/>
    <cellStyle name="40% - Accent2 2 4 2 6" xfId="5734"/>
    <cellStyle name="40% - Accent2 2 4 2 7" xfId="10026"/>
    <cellStyle name="40% - Accent2 2 4 2 8" xfId="14304"/>
    <cellStyle name="40% - Accent2 2 4 2 9" xfId="18561"/>
    <cellStyle name="40% - Accent2 2 4 3" xfId="2015"/>
    <cellStyle name="40% - Accent2 2 4 3 2" xfId="3796"/>
    <cellStyle name="40% - Accent2 2 4 3 2 2" xfId="8770"/>
    <cellStyle name="40% - Accent2 2 4 3 2 3" xfId="13047"/>
    <cellStyle name="40% - Accent2 2 4 3 2 4" xfId="17306"/>
    <cellStyle name="40% - Accent2 2 4 3 2 5" xfId="21525"/>
    <cellStyle name="40% - Accent2 2 4 3 2 6" xfId="25720"/>
    <cellStyle name="40% - Accent2 2 4 3 2 7" xfId="29616"/>
    <cellStyle name="40% - Accent2 2 4 3 3" xfId="6991"/>
    <cellStyle name="40% - Accent2 2 4 3 4" xfId="11276"/>
    <cellStyle name="40% - Accent2 2 4 3 5" xfId="15548"/>
    <cellStyle name="40% - Accent2 2 4 3 6" xfId="19783"/>
    <cellStyle name="40% - Accent2 2 4 3 7" xfId="24021"/>
    <cellStyle name="40% - Accent2 2 4 3 8" xfId="28099"/>
    <cellStyle name="40% - Accent2 2 4 4" xfId="1154"/>
    <cellStyle name="40% - Accent2 2 4 4 2" xfId="6131"/>
    <cellStyle name="40% - Accent2 2 4 4 3" xfId="10420"/>
    <cellStyle name="40% - Accent2 2 4 4 4" xfId="14698"/>
    <cellStyle name="40% - Accent2 2 4 4 5" xfId="18941"/>
    <cellStyle name="40% - Accent2 2 4 4 6" xfId="23187"/>
    <cellStyle name="40% - Accent2 2 4 4 7" xfId="27292"/>
    <cellStyle name="40% - Accent2 2 4 5" xfId="2677"/>
    <cellStyle name="40% - Accent2 2 4 6" xfId="3138"/>
    <cellStyle name="40% - Accent2 2 4 6 2" xfId="8112"/>
    <cellStyle name="40% - Accent2 2 4 6 3" xfId="12389"/>
    <cellStyle name="40% - Accent2 2 4 6 4" xfId="16649"/>
    <cellStyle name="40% - Accent2 2 4 6 5" xfId="20867"/>
    <cellStyle name="40% - Accent2 2 4 6 6" xfId="25063"/>
    <cellStyle name="40% - Accent2 2 4 6 7" xfId="28959"/>
    <cellStyle name="40% - Accent2 2 4 7" xfId="4487"/>
    <cellStyle name="40% - Accent2 2 4 7 2" xfId="9459"/>
    <cellStyle name="40% - Accent2 2 4 7 3" xfId="13737"/>
    <cellStyle name="40% - Accent2 2 4 7 4" xfId="17994"/>
    <cellStyle name="40% - Accent2 2 4 7 5" xfId="22211"/>
    <cellStyle name="40% - Accent2 2 4 7 6" xfId="26397"/>
    <cellStyle name="40% - Accent2 2 4 7 7" xfId="30276"/>
    <cellStyle name="40% - Accent2 2 4 8" xfId="5361"/>
    <cellStyle name="40% - Accent2 2 4 9" xfId="7708"/>
    <cellStyle name="40% - Accent2 2 5" xfId="497"/>
    <cellStyle name="40% - Accent2 2 5 10" xfId="12100"/>
    <cellStyle name="40% - Accent2 2 5 11" xfId="16336"/>
    <cellStyle name="40% - Accent2 2 5 12" xfId="18830"/>
    <cellStyle name="40% - Accent2 2 5 2" xfId="871"/>
    <cellStyle name="40% - Accent2 2 5 2 10" xfId="22927"/>
    <cellStyle name="40% - Accent2 2 5 2 11" xfId="27079"/>
    <cellStyle name="40% - Accent2 2 5 2 2" xfId="2381"/>
    <cellStyle name="40% - Accent2 2 5 2 2 2" xfId="4240"/>
    <cellStyle name="40% - Accent2 2 5 2 2 2 2" xfId="9214"/>
    <cellStyle name="40% - Accent2 2 5 2 2 2 3" xfId="13491"/>
    <cellStyle name="40% - Accent2 2 5 2 2 2 4" xfId="17750"/>
    <cellStyle name="40% - Accent2 2 5 2 2 2 5" xfId="21969"/>
    <cellStyle name="40% - Accent2 2 5 2 2 2 6" xfId="26164"/>
    <cellStyle name="40% - Accent2 2 5 2 2 2 7" xfId="30060"/>
    <cellStyle name="40% - Accent2 2 5 2 2 3" xfId="7357"/>
    <cellStyle name="40% - Accent2 2 5 2 2 4" xfId="11642"/>
    <cellStyle name="40% - Accent2 2 5 2 2 5" xfId="15914"/>
    <cellStyle name="40% - Accent2 2 5 2 2 6" xfId="20149"/>
    <cellStyle name="40% - Accent2 2 5 2 2 7" xfId="24387"/>
    <cellStyle name="40% - Accent2 2 5 2 2 8" xfId="28465"/>
    <cellStyle name="40% - Accent2 2 5 2 3" xfId="1531"/>
    <cellStyle name="40% - Accent2 2 5 2 3 2" xfId="6508"/>
    <cellStyle name="40% - Accent2 2 5 2 3 3" xfId="10797"/>
    <cellStyle name="40% - Accent2 2 5 2 3 4" xfId="15073"/>
    <cellStyle name="40% - Accent2 2 5 2 3 5" xfId="19313"/>
    <cellStyle name="40% - Accent2 2 5 2 3 6" xfId="23562"/>
    <cellStyle name="40% - Accent2 2 5 2 3 7" xfId="27658"/>
    <cellStyle name="40% - Accent2 2 5 2 4" xfId="3583"/>
    <cellStyle name="40% - Accent2 2 5 2 4 2" xfId="8557"/>
    <cellStyle name="40% - Accent2 2 5 2 4 3" xfId="12834"/>
    <cellStyle name="40% - Accent2 2 5 2 4 4" xfId="17093"/>
    <cellStyle name="40% - Accent2 2 5 2 4 5" xfId="21312"/>
    <cellStyle name="40% - Accent2 2 5 2 4 6" xfId="25507"/>
    <cellStyle name="40% - Accent2 2 5 2 4 7" xfId="29403"/>
    <cellStyle name="40% - Accent2 2 5 2 5" xfId="4931"/>
    <cellStyle name="40% - Accent2 2 5 2 5 2" xfId="9903"/>
    <cellStyle name="40% - Accent2 2 5 2 5 3" xfId="14181"/>
    <cellStyle name="40% - Accent2 2 5 2 5 4" xfId="18438"/>
    <cellStyle name="40% - Accent2 2 5 2 5 5" xfId="22655"/>
    <cellStyle name="40% - Accent2 2 5 2 5 6" xfId="26841"/>
    <cellStyle name="40% - Accent2 2 5 2 5 7" xfId="30720"/>
    <cellStyle name="40% - Accent2 2 5 2 6" xfId="5849"/>
    <cellStyle name="40% - Accent2 2 5 2 7" xfId="10141"/>
    <cellStyle name="40% - Accent2 2 5 2 8" xfId="14419"/>
    <cellStyle name="40% - Accent2 2 5 2 9" xfId="18676"/>
    <cellStyle name="40% - Accent2 2 5 3" xfId="2145"/>
    <cellStyle name="40% - Accent2 2 5 3 2" xfId="3911"/>
    <cellStyle name="40% - Accent2 2 5 3 2 2" xfId="8885"/>
    <cellStyle name="40% - Accent2 2 5 3 2 3" xfId="13162"/>
    <cellStyle name="40% - Accent2 2 5 3 2 4" xfId="17421"/>
    <cellStyle name="40% - Accent2 2 5 3 2 5" xfId="21640"/>
    <cellStyle name="40% - Accent2 2 5 3 2 6" xfId="25835"/>
    <cellStyle name="40% - Accent2 2 5 3 2 7" xfId="29731"/>
    <cellStyle name="40% - Accent2 2 5 3 3" xfId="7121"/>
    <cellStyle name="40% - Accent2 2 5 3 4" xfId="11406"/>
    <cellStyle name="40% - Accent2 2 5 3 5" xfId="15678"/>
    <cellStyle name="40% - Accent2 2 5 3 6" xfId="19913"/>
    <cellStyle name="40% - Accent2 2 5 3 7" xfId="24151"/>
    <cellStyle name="40% - Accent2 2 5 3 8" xfId="28229"/>
    <cellStyle name="40% - Accent2 2 5 4" xfId="1287"/>
    <cellStyle name="40% - Accent2 2 5 4 2" xfId="6264"/>
    <cellStyle name="40% - Accent2 2 5 4 3" xfId="10553"/>
    <cellStyle name="40% - Accent2 2 5 4 4" xfId="14829"/>
    <cellStyle name="40% - Accent2 2 5 4 5" xfId="19072"/>
    <cellStyle name="40% - Accent2 2 5 4 6" xfId="23318"/>
    <cellStyle name="40% - Accent2 2 5 4 7" xfId="27422"/>
    <cellStyle name="40% - Accent2 2 5 5" xfId="3253"/>
    <cellStyle name="40% - Accent2 2 5 5 2" xfId="8227"/>
    <cellStyle name="40% - Accent2 2 5 5 3" xfId="12504"/>
    <cellStyle name="40% - Accent2 2 5 5 4" xfId="16764"/>
    <cellStyle name="40% - Accent2 2 5 5 5" xfId="20982"/>
    <cellStyle name="40% - Accent2 2 5 5 6" xfId="25178"/>
    <cellStyle name="40% - Accent2 2 5 5 7" xfId="29074"/>
    <cellStyle name="40% - Accent2 2 5 6" xfId="4602"/>
    <cellStyle name="40% - Accent2 2 5 6 2" xfId="9574"/>
    <cellStyle name="40% - Accent2 2 5 6 3" xfId="13852"/>
    <cellStyle name="40% - Accent2 2 5 6 4" xfId="18109"/>
    <cellStyle name="40% - Accent2 2 5 6 5" xfId="22326"/>
    <cellStyle name="40% - Accent2 2 5 6 6" xfId="26512"/>
    <cellStyle name="40% - Accent2 2 5 6 7" xfId="30391"/>
    <cellStyle name="40% - Accent2 2 5 7" xfId="5476"/>
    <cellStyle name="40% - Accent2 2 5 8" xfId="5550"/>
    <cellStyle name="40% - Accent2 2 5 9" xfId="7820"/>
    <cellStyle name="40% - Accent2 2 6" xfId="598"/>
    <cellStyle name="40% - Accent2 2 6 10" xfId="16302"/>
    <cellStyle name="40% - Accent2 2 6 11" xfId="12074"/>
    <cellStyle name="40% - Accent2 2 6 12" xfId="24751"/>
    <cellStyle name="40% - Accent2 2 6 2" xfId="1533"/>
    <cellStyle name="40% - Accent2 2 6 2 2" xfId="2383"/>
    <cellStyle name="40% - Accent2 2 6 2 2 2" xfId="7359"/>
    <cellStyle name="40% - Accent2 2 6 2 2 3" xfId="11644"/>
    <cellStyle name="40% - Accent2 2 6 2 2 4" xfId="15916"/>
    <cellStyle name="40% - Accent2 2 6 2 2 5" xfId="20151"/>
    <cellStyle name="40% - Accent2 2 6 2 2 6" xfId="24389"/>
    <cellStyle name="40% - Accent2 2 6 2 2 7" xfId="28467"/>
    <cellStyle name="40% - Accent2 2 6 2 3" xfId="3967"/>
    <cellStyle name="40% - Accent2 2 6 2 3 2" xfId="8941"/>
    <cellStyle name="40% - Accent2 2 6 2 3 3" xfId="13218"/>
    <cellStyle name="40% - Accent2 2 6 2 3 4" xfId="17477"/>
    <cellStyle name="40% - Accent2 2 6 2 3 5" xfId="21696"/>
    <cellStyle name="40% - Accent2 2 6 2 3 6" xfId="25891"/>
    <cellStyle name="40% - Accent2 2 6 2 3 7" xfId="29787"/>
    <cellStyle name="40% - Accent2 2 6 2 4" xfId="6510"/>
    <cellStyle name="40% - Accent2 2 6 2 5" xfId="10799"/>
    <cellStyle name="40% - Accent2 2 6 2 6" xfId="15075"/>
    <cellStyle name="40% - Accent2 2 6 2 7" xfId="19315"/>
    <cellStyle name="40% - Accent2 2 6 2 8" xfId="23564"/>
    <cellStyle name="40% - Accent2 2 6 2 9" xfId="27660"/>
    <cellStyle name="40% - Accent2 2 6 3" xfId="2382"/>
    <cellStyle name="40% - Accent2 2 6 3 2" xfId="7358"/>
    <cellStyle name="40% - Accent2 2 6 3 3" xfId="11643"/>
    <cellStyle name="40% - Accent2 2 6 3 4" xfId="15915"/>
    <cellStyle name="40% - Accent2 2 6 3 5" xfId="20150"/>
    <cellStyle name="40% - Accent2 2 6 3 6" xfId="24388"/>
    <cellStyle name="40% - Accent2 2 6 3 7" xfId="28466"/>
    <cellStyle name="40% - Accent2 2 6 4" xfId="1532"/>
    <cellStyle name="40% - Accent2 2 6 4 2" xfId="6509"/>
    <cellStyle name="40% - Accent2 2 6 4 3" xfId="10798"/>
    <cellStyle name="40% - Accent2 2 6 4 4" xfId="15074"/>
    <cellStyle name="40% - Accent2 2 6 4 5" xfId="19314"/>
    <cellStyle name="40% - Accent2 2 6 4 6" xfId="23563"/>
    <cellStyle name="40% - Accent2 2 6 4 7" xfId="27659"/>
    <cellStyle name="40% - Accent2 2 6 5" xfId="3310"/>
    <cellStyle name="40% - Accent2 2 6 5 2" xfId="8284"/>
    <cellStyle name="40% - Accent2 2 6 5 3" xfId="12561"/>
    <cellStyle name="40% - Accent2 2 6 5 4" xfId="16820"/>
    <cellStyle name="40% - Accent2 2 6 5 5" xfId="21039"/>
    <cellStyle name="40% - Accent2 2 6 5 6" xfId="25234"/>
    <cellStyle name="40% - Accent2 2 6 5 7" xfId="29130"/>
    <cellStyle name="40% - Accent2 2 6 6" xfId="4658"/>
    <cellStyle name="40% - Accent2 2 6 6 2" xfId="9630"/>
    <cellStyle name="40% - Accent2 2 6 6 3" xfId="13908"/>
    <cellStyle name="40% - Accent2 2 6 6 4" xfId="18165"/>
    <cellStyle name="40% - Accent2 2 6 6 5" xfId="22382"/>
    <cellStyle name="40% - Accent2 2 6 6 6" xfId="26568"/>
    <cellStyle name="40% - Accent2 2 6 6 7" xfId="30447"/>
    <cellStyle name="40% - Accent2 2 6 7" xfId="5576"/>
    <cellStyle name="40% - Accent2 2 6 8" xfId="7749"/>
    <cellStyle name="40% - Accent2 2 6 9" xfId="12031"/>
    <cellStyle name="40% - Accent2 2 7" xfId="1534"/>
    <cellStyle name="40% - Accent2 2 7 2" xfId="2384"/>
    <cellStyle name="40% - Accent2 2 7 2 2" xfId="7360"/>
    <cellStyle name="40% - Accent2 2 7 2 3" xfId="11645"/>
    <cellStyle name="40% - Accent2 2 7 2 4" xfId="15917"/>
    <cellStyle name="40% - Accent2 2 7 2 5" xfId="20152"/>
    <cellStyle name="40% - Accent2 2 7 2 6" xfId="24390"/>
    <cellStyle name="40% - Accent2 2 7 2 7" xfId="28468"/>
    <cellStyle name="40% - Accent2 2 7 3" xfId="3638"/>
    <cellStyle name="40% - Accent2 2 7 3 2" xfId="8612"/>
    <cellStyle name="40% - Accent2 2 7 3 3" xfId="12889"/>
    <cellStyle name="40% - Accent2 2 7 3 4" xfId="17148"/>
    <cellStyle name="40% - Accent2 2 7 3 5" xfId="21367"/>
    <cellStyle name="40% - Accent2 2 7 3 6" xfId="25562"/>
    <cellStyle name="40% - Accent2 2 7 3 7" xfId="29458"/>
    <cellStyle name="40% - Accent2 2 7 4" xfId="6511"/>
    <cellStyle name="40% - Accent2 2 7 5" xfId="10800"/>
    <cellStyle name="40% - Accent2 2 7 6" xfId="15076"/>
    <cellStyle name="40% - Accent2 2 7 7" xfId="19316"/>
    <cellStyle name="40% - Accent2 2 7 8" xfId="23565"/>
    <cellStyle name="40% - Accent2 2 7 9" xfId="27661"/>
    <cellStyle name="40% - Accent2 2 8" xfId="1850"/>
    <cellStyle name="40% - Accent2 2 8 2" xfId="6826"/>
    <cellStyle name="40% - Accent2 2 8 3" xfId="11112"/>
    <cellStyle name="40% - Accent2 2 8 4" xfId="15386"/>
    <cellStyle name="40% - Accent2 2 8 5" xfId="19622"/>
    <cellStyle name="40% - Accent2 2 8 6" xfId="23862"/>
    <cellStyle name="40% - Accent2 2 8 7" xfId="27943"/>
    <cellStyle name="40% - Accent2 2 9" xfId="935"/>
    <cellStyle name="40% - Accent2 2 9 2" xfId="5913"/>
    <cellStyle name="40% - Accent2 2 9 3" xfId="10203"/>
    <cellStyle name="40% - Accent2 2 9 4" xfId="14482"/>
    <cellStyle name="40% - Accent2 2 9 5" xfId="18737"/>
    <cellStyle name="40% - Accent2 2 9 6" xfId="22987"/>
    <cellStyle name="40% - Accent2 2 9 7" xfId="27134"/>
    <cellStyle name="40% - Accent2 3" xfId="127"/>
    <cellStyle name="40% - Accent2 3 2" xfId="1090"/>
    <cellStyle name="40% - Accent2 3 3" xfId="2801"/>
    <cellStyle name="40% - Accent2 4" xfId="109"/>
    <cellStyle name="40% - Accent2 4 10" xfId="4349"/>
    <cellStyle name="40% - Accent2 4 10 2" xfId="9321"/>
    <cellStyle name="40% - Accent2 4 10 3" xfId="13599"/>
    <cellStyle name="40% - Accent2 4 10 4" xfId="17856"/>
    <cellStyle name="40% - Accent2 4 10 5" xfId="22073"/>
    <cellStyle name="40% - Accent2 4 10 6" xfId="26259"/>
    <cellStyle name="40% - Accent2 4 10 7" xfId="30138"/>
    <cellStyle name="40% - Accent2 4 11" xfId="5090"/>
    <cellStyle name="40% - Accent2 4 12" xfId="5182"/>
    <cellStyle name="40% - Accent2 4 13" xfId="5134"/>
    <cellStyle name="40% - Accent2 4 14" xfId="4981"/>
    <cellStyle name="40% - Accent2 4 15" xfId="20665"/>
    <cellStyle name="40% - Accent2 4 16" xfId="20441"/>
    <cellStyle name="40% - Accent2 4 2" xfId="300"/>
    <cellStyle name="40% - Accent2 4 2 10" xfId="11984"/>
    <cellStyle name="40% - Accent2 4 2 11" xfId="16257"/>
    <cellStyle name="40% - Accent2 4 2 12" xfId="20563"/>
    <cellStyle name="40% - Accent2 4 2 13" xfId="24714"/>
    <cellStyle name="40% - Accent2 4 2 2" xfId="464"/>
    <cellStyle name="40% - Accent2 4 2 2 10" xfId="16447"/>
    <cellStyle name="40% - Accent2 4 2 2 11" xfId="10378"/>
    <cellStyle name="40% - Accent2 4 2 2 12" xfId="24866"/>
    <cellStyle name="40% - Accent2 4 2 2 2" xfId="838"/>
    <cellStyle name="40% - Accent2 4 2 2 2 10" xfId="22894"/>
    <cellStyle name="40% - Accent2 4 2 2 2 11" xfId="27046"/>
    <cellStyle name="40% - Accent2 4 2 2 2 2" xfId="2385"/>
    <cellStyle name="40% - Accent2 4 2 2 2 2 2" xfId="4207"/>
    <cellStyle name="40% - Accent2 4 2 2 2 2 2 2" xfId="9181"/>
    <cellStyle name="40% - Accent2 4 2 2 2 2 2 3" xfId="13458"/>
    <cellStyle name="40% - Accent2 4 2 2 2 2 2 4" xfId="17717"/>
    <cellStyle name="40% - Accent2 4 2 2 2 2 2 5" xfId="21936"/>
    <cellStyle name="40% - Accent2 4 2 2 2 2 2 6" xfId="26131"/>
    <cellStyle name="40% - Accent2 4 2 2 2 2 2 7" xfId="30027"/>
    <cellStyle name="40% - Accent2 4 2 2 2 2 3" xfId="7361"/>
    <cellStyle name="40% - Accent2 4 2 2 2 2 4" xfId="11646"/>
    <cellStyle name="40% - Accent2 4 2 2 2 2 5" xfId="15918"/>
    <cellStyle name="40% - Accent2 4 2 2 2 2 6" xfId="20153"/>
    <cellStyle name="40% - Accent2 4 2 2 2 2 7" xfId="24391"/>
    <cellStyle name="40% - Accent2 4 2 2 2 2 8" xfId="28469"/>
    <cellStyle name="40% - Accent2 4 2 2 2 3" xfId="1535"/>
    <cellStyle name="40% - Accent2 4 2 2 2 3 2" xfId="6512"/>
    <cellStyle name="40% - Accent2 4 2 2 2 3 3" xfId="10801"/>
    <cellStyle name="40% - Accent2 4 2 2 2 3 4" xfId="15077"/>
    <cellStyle name="40% - Accent2 4 2 2 2 3 5" xfId="19317"/>
    <cellStyle name="40% - Accent2 4 2 2 2 3 6" xfId="23566"/>
    <cellStyle name="40% - Accent2 4 2 2 2 3 7" xfId="27662"/>
    <cellStyle name="40% - Accent2 4 2 2 2 4" xfId="3550"/>
    <cellStyle name="40% - Accent2 4 2 2 2 4 2" xfId="8524"/>
    <cellStyle name="40% - Accent2 4 2 2 2 4 3" xfId="12801"/>
    <cellStyle name="40% - Accent2 4 2 2 2 4 4" xfId="17060"/>
    <cellStyle name="40% - Accent2 4 2 2 2 4 5" xfId="21279"/>
    <cellStyle name="40% - Accent2 4 2 2 2 4 6" xfId="25474"/>
    <cellStyle name="40% - Accent2 4 2 2 2 4 7" xfId="29370"/>
    <cellStyle name="40% - Accent2 4 2 2 2 5" xfId="4898"/>
    <cellStyle name="40% - Accent2 4 2 2 2 5 2" xfId="9870"/>
    <cellStyle name="40% - Accent2 4 2 2 2 5 3" xfId="14148"/>
    <cellStyle name="40% - Accent2 4 2 2 2 5 4" xfId="18405"/>
    <cellStyle name="40% - Accent2 4 2 2 2 5 5" xfId="22622"/>
    <cellStyle name="40% - Accent2 4 2 2 2 5 6" xfId="26808"/>
    <cellStyle name="40% - Accent2 4 2 2 2 5 7" xfId="30687"/>
    <cellStyle name="40% - Accent2 4 2 2 2 6" xfId="5816"/>
    <cellStyle name="40% - Accent2 4 2 2 2 7" xfId="10108"/>
    <cellStyle name="40% - Accent2 4 2 2 2 8" xfId="14386"/>
    <cellStyle name="40% - Accent2 4 2 2 2 9" xfId="18643"/>
    <cellStyle name="40% - Accent2 4 2 2 3" xfId="2097"/>
    <cellStyle name="40% - Accent2 4 2 2 3 2" xfId="3878"/>
    <cellStyle name="40% - Accent2 4 2 2 3 2 2" xfId="8852"/>
    <cellStyle name="40% - Accent2 4 2 2 3 2 3" xfId="13129"/>
    <cellStyle name="40% - Accent2 4 2 2 3 2 4" xfId="17388"/>
    <cellStyle name="40% - Accent2 4 2 2 3 2 5" xfId="21607"/>
    <cellStyle name="40% - Accent2 4 2 2 3 2 6" xfId="25802"/>
    <cellStyle name="40% - Accent2 4 2 2 3 2 7" xfId="29698"/>
    <cellStyle name="40% - Accent2 4 2 2 3 3" xfId="7073"/>
    <cellStyle name="40% - Accent2 4 2 2 3 4" xfId="11358"/>
    <cellStyle name="40% - Accent2 4 2 2 3 5" xfId="15630"/>
    <cellStyle name="40% - Accent2 4 2 2 3 6" xfId="19865"/>
    <cellStyle name="40% - Accent2 4 2 2 3 7" xfId="24103"/>
    <cellStyle name="40% - Accent2 4 2 2 3 8" xfId="28181"/>
    <cellStyle name="40% - Accent2 4 2 2 4" xfId="1236"/>
    <cellStyle name="40% - Accent2 4 2 2 4 2" xfId="6213"/>
    <cellStyle name="40% - Accent2 4 2 2 4 3" xfId="10502"/>
    <cellStyle name="40% - Accent2 4 2 2 4 4" xfId="14780"/>
    <cellStyle name="40% - Accent2 4 2 2 4 5" xfId="19023"/>
    <cellStyle name="40% - Accent2 4 2 2 4 6" xfId="23269"/>
    <cellStyle name="40% - Accent2 4 2 2 4 7" xfId="27374"/>
    <cellStyle name="40% - Accent2 4 2 2 5" xfId="3220"/>
    <cellStyle name="40% - Accent2 4 2 2 5 2" xfId="8194"/>
    <cellStyle name="40% - Accent2 4 2 2 5 3" xfId="12471"/>
    <cellStyle name="40% - Accent2 4 2 2 5 4" xfId="16731"/>
    <cellStyle name="40% - Accent2 4 2 2 5 5" xfId="20949"/>
    <cellStyle name="40% - Accent2 4 2 2 5 6" xfId="25145"/>
    <cellStyle name="40% - Accent2 4 2 2 5 7" xfId="29041"/>
    <cellStyle name="40% - Accent2 4 2 2 6" xfId="4569"/>
    <cellStyle name="40% - Accent2 4 2 2 6 2" xfId="9541"/>
    <cellStyle name="40% - Accent2 4 2 2 6 3" xfId="13819"/>
    <cellStyle name="40% - Accent2 4 2 2 6 4" xfId="18076"/>
    <cellStyle name="40% - Accent2 4 2 2 6 5" xfId="22293"/>
    <cellStyle name="40% - Accent2 4 2 2 6 6" xfId="26479"/>
    <cellStyle name="40% - Accent2 4 2 2 6 7" xfId="30358"/>
    <cellStyle name="40% - Accent2 4 2 2 7" xfId="5443"/>
    <cellStyle name="40% - Accent2 4 2 2 8" xfId="7909"/>
    <cellStyle name="40% - Accent2 4 2 2 9" xfId="12187"/>
    <cellStyle name="40% - Accent2 4 2 3" xfId="683"/>
    <cellStyle name="40% - Accent2 4 2 3 10" xfId="22739"/>
    <cellStyle name="40% - Accent2 4 2 3 11" xfId="26891"/>
    <cellStyle name="40% - Accent2 4 2 3 2" xfId="2386"/>
    <cellStyle name="40% - Accent2 4 2 3 2 2" xfId="4052"/>
    <cellStyle name="40% - Accent2 4 2 3 2 2 2" xfId="9026"/>
    <cellStyle name="40% - Accent2 4 2 3 2 2 3" xfId="13303"/>
    <cellStyle name="40% - Accent2 4 2 3 2 2 4" xfId="17562"/>
    <cellStyle name="40% - Accent2 4 2 3 2 2 5" xfId="21781"/>
    <cellStyle name="40% - Accent2 4 2 3 2 2 6" xfId="25976"/>
    <cellStyle name="40% - Accent2 4 2 3 2 2 7" xfId="29872"/>
    <cellStyle name="40% - Accent2 4 2 3 2 3" xfId="7362"/>
    <cellStyle name="40% - Accent2 4 2 3 2 4" xfId="11647"/>
    <cellStyle name="40% - Accent2 4 2 3 2 5" xfId="15919"/>
    <cellStyle name="40% - Accent2 4 2 3 2 6" xfId="20154"/>
    <cellStyle name="40% - Accent2 4 2 3 2 7" xfId="24392"/>
    <cellStyle name="40% - Accent2 4 2 3 2 8" xfId="28470"/>
    <cellStyle name="40% - Accent2 4 2 3 3" xfId="1536"/>
    <cellStyle name="40% - Accent2 4 2 3 3 2" xfId="6513"/>
    <cellStyle name="40% - Accent2 4 2 3 3 3" xfId="10802"/>
    <cellStyle name="40% - Accent2 4 2 3 3 4" xfId="15078"/>
    <cellStyle name="40% - Accent2 4 2 3 3 5" xfId="19318"/>
    <cellStyle name="40% - Accent2 4 2 3 3 6" xfId="23567"/>
    <cellStyle name="40% - Accent2 4 2 3 3 7" xfId="27663"/>
    <cellStyle name="40% - Accent2 4 2 3 4" xfId="3395"/>
    <cellStyle name="40% - Accent2 4 2 3 4 2" xfId="8369"/>
    <cellStyle name="40% - Accent2 4 2 3 4 3" xfId="12646"/>
    <cellStyle name="40% - Accent2 4 2 3 4 4" xfId="16905"/>
    <cellStyle name="40% - Accent2 4 2 3 4 5" xfId="21124"/>
    <cellStyle name="40% - Accent2 4 2 3 4 6" xfId="25319"/>
    <cellStyle name="40% - Accent2 4 2 3 4 7" xfId="29215"/>
    <cellStyle name="40% - Accent2 4 2 3 5" xfId="4743"/>
    <cellStyle name="40% - Accent2 4 2 3 5 2" xfId="9715"/>
    <cellStyle name="40% - Accent2 4 2 3 5 3" xfId="13993"/>
    <cellStyle name="40% - Accent2 4 2 3 5 4" xfId="18250"/>
    <cellStyle name="40% - Accent2 4 2 3 5 5" xfId="22467"/>
    <cellStyle name="40% - Accent2 4 2 3 5 6" xfId="26653"/>
    <cellStyle name="40% - Accent2 4 2 3 5 7" xfId="30532"/>
    <cellStyle name="40% - Accent2 4 2 3 6" xfId="5661"/>
    <cellStyle name="40% - Accent2 4 2 3 7" xfId="9953"/>
    <cellStyle name="40% - Accent2 4 2 3 8" xfId="14231"/>
    <cellStyle name="40% - Accent2 4 2 3 9" xfId="18488"/>
    <cellStyle name="40% - Accent2 4 2 4" xfId="1944"/>
    <cellStyle name="40% - Accent2 4 2 4 2" xfId="3723"/>
    <cellStyle name="40% - Accent2 4 2 4 2 2" xfId="8697"/>
    <cellStyle name="40% - Accent2 4 2 4 2 3" xfId="12974"/>
    <cellStyle name="40% - Accent2 4 2 4 2 4" xfId="17233"/>
    <cellStyle name="40% - Accent2 4 2 4 2 5" xfId="21452"/>
    <cellStyle name="40% - Accent2 4 2 4 2 6" xfId="25647"/>
    <cellStyle name="40% - Accent2 4 2 4 2 7" xfId="29543"/>
    <cellStyle name="40% - Accent2 4 2 4 3" xfId="6920"/>
    <cellStyle name="40% - Accent2 4 2 4 4" xfId="11205"/>
    <cellStyle name="40% - Accent2 4 2 4 5" xfId="15478"/>
    <cellStyle name="40% - Accent2 4 2 4 6" xfId="19714"/>
    <cellStyle name="40% - Accent2 4 2 4 7" xfId="23952"/>
    <cellStyle name="40% - Accent2 4 2 4 8" xfId="28030"/>
    <cellStyle name="40% - Accent2 4 2 5" xfId="1060"/>
    <cellStyle name="40% - Accent2 4 2 5 2" xfId="6038"/>
    <cellStyle name="40% - Accent2 4 2 5 3" xfId="10327"/>
    <cellStyle name="40% - Accent2 4 2 5 4" xfId="14605"/>
    <cellStyle name="40% - Accent2 4 2 5 5" xfId="18854"/>
    <cellStyle name="40% - Accent2 4 2 5 6" xfId="23102"/>
    <cellStyle name="40% - Accent2 4 2 5 7" xfId="27222"/>
    <cellStyle name="40% - Accent2 4 2 6" xfId="3065"/>
    <cellStyle name="40% - Accent2 4 2 6 2" xfId="8039"/>
    <cellStyle name="40% - Accent2 4 2 6 3" xfId="12316"/>
    <cellStyle name="40% - Accent2 4 2 6 4" xfId="16576"/>
    <cellStyle name="40% - Accent2 4 2 6 5" xfId="20794"/>
    <cellStyle name="40% - Accent2 4 2 6 6" xfId="24990"/>
    <cellStyle name="40% - Accent2 4 2 6 7" xfId="28886"/>
    <cellStyle name="40% - Accent2 4 2 7" xfId="4414"/>
    <cellStyle name="40% - Accent2 4 2 7 2" xfId="9386"/>
    <cellStyle name="40% - Accent2 4 2 7 3" xfId="13664"/>
    <cellStyle name="40% - Accent2 4 2 7 4" xfId="17921"/>
    <cellStyle name="40% - Accent2 4 2 7 5" xfId="22138"/>
    <cellStyle name="40% - Accent2 4 2 7 6" xfId="26324"/>
    <cellStyle name="40% - Accent2 4 2 7 7" xfId="30203"/>
    <cellStyle name="40% - Accent2 4 2 8" xfId="5279"/>
    <cellStyle name="40% - Accent2 4 2 9" xfId="7702"/>
    <cellStyle name="40% - Accent2 4 3" xfId="402"/>
    <cellStyle name="40% - Accent2 4 3 10" xfId="16210"/>
    <cellStyle name="40% - Accent2 4 3 11" xfId="20465"/>
    <cellStyle name="40% - Accent2 4 3 12" xfId="24677"/>
    <cellStyle name="40% - Accent2 4 3 2" xfId="776"/>
    <cellStyle name="40% - Accent2 4 3 2 10" xfId="22832"/>
    <cellStyle name="40% - Accent2 4 3 2 11" xfId="26984"/>
    <cellStyle name="40% - Accent2 4 3 2 2" xfId="2387"/>
    <cellStyle name="40% - Accent2 4 3 2 2 2" xfId="4145"/>
    <cellStyle name="40% - Accent2 4 3 2 2 2 2" xfId="9119"/>
    <cellStyle name="40% - Accent2 4 3 2 2 2 3" xfId="13396"/>
    <cellStyle name="40% - Accent2 4 3 2 2 2 4" xfId="17655"/>
    <cellStyle name="40% - Accent2 4 3 2 2 2 5" xfId="21874"/>
    <cellStyle name="40% - Accent2 4 3 2 2 2 6" xfId="26069"/>
    <cellStyle name="40% - Accent2 4 3 2 2 2 7" xfId="29965"/>
    <cellStyle name="40% - Accent2 4 3 2 2 3" xfId="7363"/>
    <cellStyle name="40% - Accent2 4 3 2 2 4" xfId="11648"/>
    <cellStyle name="40% - Accent2 4 3 2 2 5" xfId="15920"/>
    <cellStyle name="40% - Accent2 4 3 2 2 6" xfId="20155"/>
    <cellStyle name="40% - Accent2 4 3 2 2 7" xfId="24393"/>
    <cellStyle name="40% - Accent2 4 3 2 2 8" xfId="28471"/>
    <cellStyle name="40% - Accent2 4 3 2 3" xfId="1537"/>
    <cellStyle name="40% - Accent2 4 3 2 3 2" xfId="6514"/>
    <cellStyle name="40% - Accent2 4 3 2 3 3" xfId="10803"/>
    <cellStyle name="40% - Accent2 4 3 2 3 4" xfId="15079"/>
    <cellStyle name="40% - Accent2 4 3 2 3 5" xfId="19319"/>
    <cellStyle name="40% - Accent2 4 3 2 3 6" xfId="23568"/>
    <cellStyle name="40% - Accent2 4 3 2 3 7" xfId="27664"/>
    <cellStyle name="40% - Accent2 4 3 2 4" xfId="3488"/>
    <cellStyle name="40% - Accent2 4 3 2 4 2" xfId="8462"/>
    <cellStyle name="40% - Accent2 4 3 2 4 3" xfId="12739"/>
    <cellStyle name="40% - Accent2 4 3 2 4 4" xfId="16998"/>
    <cellStyle name="40% - Accent2 4 3 2 4 5" xfId="21217"/>
    <cellStyle name="40% - Accent2 4 3 2 4 6" xfId="25412"/>
    <cellStyle name="40% - Accent2 4 3 2 4 7" xfId="29308"/>
    <cellStyle name="40% - Accent2 4 3 2 5" xfId="4836"/>
    <cellStyle name="40% - Accent2 4 3 2 5 2" xfId="9808"/>
    <cellStyle name="40% - Accent2 4 3 2 5 3" xfId="14086"/>
    <cellStyle name="40% - Accent2 4 3 2 5 4" xfId="18343"/>
    <cellStyle name="40% - Accent2 4 3 2 5 5" xfId="22560"/>
    <cellStyle name="40% - Accent2 4 3 2 5 6" xfId="26746"/>
    <cellStyle name="40% - Accent2 4 3 2 5 7" xfId="30625"/>
    <cellStyle name="40% - Accent2 4 3 2 6" xfId="5754"/>
    <cellStyle name="40% - Accent2 4 3 2 7" xfId="10046"/>
    <cellStyle name="40% - Accent2 4 3 2 8" xfId="14324"/>
    <cellStyle name="40% - Accent2 4 3 2 9" xfId="18581"/>
    <cellStyle name="40% - Accent2 4 3 3" xfId="2035"/>
    <cellStyle name="40% - Accent2 4 3 3 2" xfId="3816"/>
    <cellStyle name="40% - Accent2 4 3 3 2 2" xfId="8790"/>
    <cellStyle name="40% - Accent2 4 3 3 2 3" xfId="13067"/>
    <cellStyle name="40% - Accent2 4 3 3 2 4" xfId="17326"/>
    <cellStyle name="40% - Accent2 4 3 3 2 5" xfId="21545"/>
    <cellStyle name="40% - Accent2 4 3 3 2 6" xfId="25740"/>
    <cellStyle name="40% - Accent2 4 3 3 2 7" xfId="29636"/>
    <cellStyle name="40% - Accent2 4 3 3 3" xfId="7011"/>
    <cellStyle name="40% - Accent2 4 3 3 4" xfId="11296"/>
    <cellStyle name="40% - Accent2 4 3 3 5" xfId="15568"/>
    <cellStyle name="40% - Accent2 4 3 3 6" xfId="19803"/>
    <cellStyle name="40% - Accent2 4 3 3 7" xfId="24041"/>
    <cellStyle name="40% - Accent2 4 3 3 8" xfId="28119"/>
    <cellStyle name="40% - Accent2 4 3 4" xfId="1174"/>
    <cellStyle name="40% - Accent2 4 3 4 2" xfId="6151"/>
    <cellStyle name="40% - Accent2 4 3 4 3" xfId="10440"/>
    <cellStyle name="40% - Accent2 4 3 4 4" xfId="14718"/>
    <cellStyle name="40% - Accent2 4 3 4 5" xfId="18961"/>
    <cellStyle name="40% - Accent2 4 3 4 6" xfId="23207"/>
    <cellStyle name="40% - Accent2 4 3 4 7" xfId="27312"/>
    <cellStyle name="40% - Accent2 4 3 5" xfId="3158"/>
    <cellStyle name="40% - Accent2 4 3 5 2" xfId="8132"/>
    <cellStyle name="40% - Accent2 4 3 5 3" xfId="12409"/>
    <cellStyle name="40% - Accent2 4 3 5 4" xfId="16669"/>
    <cellStyle name="40% - Accent2 4 3 5 5" xfId="20887"/>
    <cellStyle name="40% - Accent2 4 3 5 6" xfId="25083"/>
    <cellStyle name="40% - Accent2 4 3 5 7" xfId="28979"/>
    <cellStyle name="40% - Accent2 4 3 6" xfId="4507"/>
    <cellStyle name="40% - Accent2 4 3 6 2" xfId="9479"/>
    <cellStyle name="40% - Accent2 4 3 6 3" xfId="13757"/>
    <cellStyle name="40% - Accent2 4 3 6 4" xfId="18014"/>
    <cellStyle name="40% - Accent2 4 3 6 5" xfId="22231"/>
    <cellStyle name="40% - Accent2 4 3 6 6" xfId="26417"/>
    <cellStyle name="40% - Accent2 4 3 6 7" xfId="30296"/>
    <cellStyle name="40% - Accent2 4 3 7" xfId="5381"/>
    <cellStyle name="40% - Accent2 4 3 8" xfId="7654"/>
    <cellStyle name="40% - Accent2 4 3 9" xfId="11936"/>
    <cellStyle name="40% - Accent2 4 4" xfId="516"/>
    <cellStyle name="40% - Accent2 4 4 10" xfId="5135"/>
    <cellStyle name="40% - Accent2 4 4 11" xfId="11243"/>
    <cellStyle name="40% - Accent2 4 4 12" xfId="19435"/>
    <cellStyle name="40% - Accent2 4 4 2" xfId="890"/>
    <cellStyle name="40% - Accent2 4 4 2 10" xfId="22946"/>
    <cellStyle name="40% - Accent2 4 4 2 11" xfId="27098"/>
    <cellStyle name="40% - Accent2 4 4 2 2" xfId="2388"/>
    <cellStyle name="40% - Accent2 4 4 2 2 2" xfId="4259"/>
    <cellStyle name="40% - Accent2 4 4 2 2 2 2" xfId="9233"/>
    <cellStyle name="40% - Accent2 4 4 2 2 2 3" xfId="13510"/>
    <cellStyle name="40% - Accent2 4 4 2 2 2 4" xfId="17769"/>
    <cellStyle name="40% - Accent2 4 4 2 2 2 5" xfId="21988"/>
    <cellStyle name="40% - Accent2 4 4 2 2 2 6" xfId="26183"/>
    <cellStyle name="40% - Accent2 4 4 2 2 2 7" xfId="30079"/>
    <cellStyle name="40% - Accent2 4 4 2 2 3" xfId="7364"/>
    <cellStyle name="40% - Accent2 4 4 2 2 4" xfId="11649"/>
    <cellStyle name="40% - Accent2 4 4 2 2 5" xfId="15921"/>
    <cellStyle name="40% - Accent2 4 4 2 2 6" xfId="20156"/>
    <cellStyle name="40% - Accent2 4 4 2 2 7" xfId="24394"/>
    <cellStyle name="40% - Accent2 4 4 2 2 8" xfId="28472"/>
    <cellStyle name="40% - Accent2 4 4 2 3" xfId="1538"/>
    <cellStyle name="40% - Accent2 4 4 2 3 2" xfId="6515"/>
    <cellStyle name="40% - Accent2 4 4 2 3 3" xfId="10804"/>
    <cellStyle name="40% - Accent2 4 4 2 3 4" xfId="15080"/>
    <cellStyle name="40% - Accent2 4 4 2 3 5" xfId="19320"/>
    <cellStyle name="40% - Accent2 4 4 2 3 6" xfId="23569"/>
    <cellStyle name="40% - Accent2 4 4 2 3 7" xfId="27665"/>
    <cellStyle name="40% - Accent2 4 4 2 4" xfId="3602"/>
    <cellStyle name="40% - Accent2 4 4 2 4 2" xfId="8576"/>
    <cellStyle name="40% - Accent2 4 4 2 4 3" xfId="12853"/>
    <cellStyle name="40% - Accent2 4 4 2 4 4" xfId="17112"/>
    <cellStyle name="40% - Accent2 4 4 2 4 5" xfId="21331"/>
    <cellStyle name="40% - Accent2 4 4 2 4 6" xfId="25526"/>
    <cellStyle name="40% - Accent2 4 4 2 4 7" xfId="29422"/>
    <cellStyle name="40% - Accent2 4 4 2 5" xfId="4950"/>
    <cellStyle name="40% - Accent2 4 4 2 5 2" xfId="9922"/>
    <cellStyle name="40% - Accent2 4 4 2 5 3" xfId="14200"/>
    <cellStyle name="40% - Accent2 4 4 2 5 4" xfId="18457"/>
    <cellStyle name="40% - Accent2 4 4 2 5 5" xfId="22674"/>
    <cellStyle name="40% - Accent2 4 4 2 5 6" xfId="26860"/>
    <cellStyle name="40% - Accent2 4 4 2 5 7" xfId="30739"/>
    <cellStyle name="40% - Accent2 4 4 2 6" xfId="5868"/>
    <cellStyle name="40% - Accent2 4 4 2 7" xfId="10160"/>
    <cellStyle name="40% - Accent2 4 4 2 8" xfId="14438"/>
    <cellStyle name="40% - Accent2 4 4 2 9" xfId="18695"/>
    <cellStyle name="40% - Accent2 4 4 3" xfId="2164"/>
    <cellStyle name="40% - Accent2 4 4 3 2" xfId="3930"/>
    <cellStyle name="40% - Accent2 4 4 3 2 2" xfId="8904"/>
    <cellStyle name="40% - Accent2 4 4 3 2 3" xfId="13181"/>
    <cellStyle name="40% - Accent2 4 4 3 2 4" xfId="17440"/>
    <cellStyle name="40% - Accent2 4 4 3 2 5" xfId="21659"/>
    <cellStyle name="40% - Accent2 4 4 3 2 6" xfId="25854"/>
    <cellStyle name="40% - Accent2 4 4 3 2 7" xfId="29750"/>
    <cellStyle name="40% - Accent2 4 4 3 3" xfId="7140"/>
    <cellStyle name="40% - Accent2 4 4 3 4" xfId="11425"/>
    <cellStyle name="40% - Accent2 4 4 3 5" xfId="15697"/>
    <cellStyle name="40% - Accent2 4 4 3 6" xfId="19932"/>
    <cellStyle name="40% - Accent2 4 4 3 7" xfId="24170"/>
    <cellStyle name="40% - Accent2 4 4 3 8" xfId="28248"/>
    <cellStyle name="40% - Accent2 4 4 4" xfId="1307"/>
    <cellStyle name="40% - Accent2 4 4 4 2" xfId="6284"/>
    <cellStyle name="40% - Accent2 4 4 4 3" xfId="10573"/>
    <cellStyle name="40% - Accent2 4 4 4 4" xfId="14849"/>
    <cellStyle name="40% - Accent2 4 4 4 5" xfId="19091"/>
    <cellStyle name="40% - Accent2 4 4 4 6" xfId="23338"/>
    <cellStyle name="40% - Accent2 4 4 4 7" xfId="27441"/>
    <cellStyle name="40% - Accent2 4 4 5" xfId="3272"/>
    <cellStyle name="40% - Accent2 4 4 5 2" xfId="8246"/>
    <cellStyle name="40% - Accent2 4 4 5 3" xfId="12523"/>
    <cellStyle name="40% - Accent2 4 4 5 4" xfId="16783"/>
    <cellStyle name="40% - Accent2 4 4 5 5" xfId="21001"/>
    <cellStyle name="40% - Accent2 4 4 5 6" xfId="25197"/>
    <cellStyle name="40% - Accent2 4 4 5 7" xfId="29093"/>
    <cellStyle name="40% - Accent2 4 4 6" xfId="4621"/>
    <cellStyle name="40% - Accent2 4 4 6 2" xfId="9593"/>
    <cellStyle name="40% - Accent2 4 4 6 3" xfId="13871"/>
    <cellStyle name="40% - Accent2 4 4 6 4" xfId="18128"/>
    <cellStyle name="40% - Accent2 4 4 6 5" xfId="22345"/>
    <cellStyle name="40% - Accent2 4 4 6 6" xfId="26531"/>
    <cellStyle name="40% - Accent2 4 4 6 7" xfId="30410"/>
    <cellStyle name="40% - Accent2 4 4 7" xfId="5495"/>
    <cellStyle name="40% - Accent2 4 4 8" xfId="5234"/>
    <cellStyle name="40% - Accent2 4 4 9" xfId="5171"/>
    <cellStyle name="40% - Accent2 4 5" xfId="617"/>
    <cellStyle name="40% - Accent2 4 5 10" xfId="7621"/>
    <cellStyle name="40% - Accent2 4 5 11" xfId="20560"/>
    <cellStyle name="40% - Accent2 4 5 12" xfId="20654"/>
    <cellStyle name="40% - Accent2 4 5 2" xfId="1540"/>
    <cellStyle name="40% - Accent2 4 5 2 2" xfId="2390"/>
    <cellStyle name="40% - Accent2 4 5 2 2 2" xfId="7366"/>
    <cellStyle name="40% - Accent2 4 5 2 2 3" xfId="11651"/>
    <cellStyle name="40% - Accent2 4 5 2 2 4" xfId="15923"/>
    <cellStyle name="40% - Accent2 4 5 2 2 5" xfId="20158"/>
    <cellStyle name="40% - Accent2 4 5 2 2 6" xfId="24396"/>
    <cellStyle name="40% - Accent2 4 5 2 2 7" xfId="28474"/>
    <cellStyle name="40% - Accent2 4 5 2 3" xfId="3986"/>
    <cellStyle name="40% - Accent2 4 5 2 3 2" xfId="8960"/>
    <cellStyle name="40% - Accent2 4 5 2 3 3" xfId="13237"/>
    <cellStyle name="40% - Accent2 4 5 2 3 4" xfId="17496"/>
    <cellStyle name="40% - Accent2 4 5 2 3 5" xfId="21715"/>
    <cellStyle name="40% - Accent2 4 5 2 3 6" xfId="25910"/>
    <cellStyle name="40% - Accent2 4 5 2 3 7" xfId="29806"/>
    <cellStyle name="40% - Accent2 4 5 2 4" xfId="6517"/>
    <cellStyle name="40% - Accent2 4 5 2 5" xfId="10806"/>
    <cellStyle name="40% - Accent2 4 5 2 6" xfId="15082"/>
    <cellStyle name="40% - Accent2 4 5 2 7" xfId="19322"/>
    <cellStyle name="40% - Accent2 4 5 2 8" xfId="23571"/>
    <cellStyle name="40% - Accent2 4 5 2 9" xfId="27667"/>
    <cellStyle name="40% - Accent2 4 5 3" xfId="2389"/>
    <cellStyle name="40% - Accent2 4 5 3 2" xfId="7365"/>
    <cellStyle name="40% - Accent2 4 5 3 3" xfId="11650"/>
    <cellStyle name="40% - Accent2 4 5 3 4" xfId="15922"/>
    <cellStyle name="40% - Accent2 4 5 3 5" xfId="20157"/>
    <cellStyle name="40% - Accent2 4 5 3 6" xfId="24395"/>
    <cellStyle name="40% - Accent2 4 5 3 7" xfId="28473"/>
    <cellStyle name="40% - Accent2 4 5 4" xfId="1539"/>
    <cellStyle name="40% - Accent2 4 5 4 2" xfId="6516"/>
    <cellStyle name="40% - Accent2 4 5 4 3" xfId="10805"/>
    <cellStyle name="40% - Accent2 4 5 4 4" xfId="15081"/>
    <cellStyle name="40% - Accent2 4 5 4 5" xfId="19321"/>
    <cellStyle name="40% - Accent2 4 5 4 6" xfId="23570"/>
    <cellStyle name="40% - Accent2 4 5 4 7" xfId="27666"/>
    <cellStyle name="40% - Accent2 4 5 5" xfId="3329"/>
    <cellStyle name="40% - Accent2 4 5 5 2" xfId="8303"/>
    <cellStyle name="40% - Accent2 4 5 5 3" xfId="12580"/>
    <cellStyle name="40% - Accent2 4 5 5 4" xfId="16839"/>
    <cellStyle name="40% - Accent2 4 5 5 5" xfId="21058"/>
    <cellStyle name="40% - Accent2 4 5 5 6" xfId="25253"/>
    <cellStyle name="40% - Accent2 4 5 5 7" xfId="29149"/>
    <cellStyle name="40% - Accent2 4 5 6" xfId="4677"/>
    <cellStyle name="40% - Accent2 4 5 6 2" xfId="9649"/>
    <cellStyle name="40% - Accent2 4 5 6 3" xfId="13927"/>
    <cellStyle name="40% - Accent2 4 5 6 4" xfId="18184"/>
    <cellStyle name="40% - Accent2 4 5 6 5" xfId="22401"/>
    <cellStyle name="40% - Accent2 4 5 6 6" xfId="26587"/>
    <cellStyle name="40% - Accent2 4 5 6 7" xfId="30466"/>
    <cellStyle name="40% - Accent2 4 5 7" xfId="5595"/>
    <cellStyle name="40% - Accent2 4 5 8" xfId="5204"/>
    <cellStyle name="40% - Accent2 4 5 9" xfId="5038"/>
    <cellStyle name="40% - Accent2 4 6" xfId="1541"/>
    <cellStyle name="40% - Accent2 4 6 2" xfId="2391"/>
    <cellStyle name="40% - Accent2 4 6 2 2" xfId="7367"/>
    <cellStyle name="40% - Accent2 4 6 2 3" xfId="11652"/>
    <cellStyle name="40% - Accent2 4 6 2 4" xfId="15924"/>
    <cellStyle name="40% - Accent2 4 6 2 5" xfId="20159"/>
    <cellStyle name="40% - Accent2 4 6 2 6" xfId="24397"/>
    <cellStyle name="40% - Accent2 4 6 2 7" xfId="28475"/>
    <cellStyle name="40% - Accent2 4 6 3" xfId="3657"/>
    <cellStyle name="40% - Accent2 4 6 3 2" xfId="8631"/>
    <cellStyle name="40% - Accent2 4 6 3 3" xfId="12908"/>
    <cellStyle name="40% - Accent2 4 6 3 4" xfId="17167"/>
    <cellStyle name="40% - Accent2 4 6 3 5" xfId="21386"/>
    <cellStyle name="40% - Accent2 4 6 3 6" xfId="25581"/>
    <cellStyle name="40% - Accent2 4 6 3 7" xfId="29477"/>
    <cellStyle name="40% - Accent2 4 6 4" xfId="6518"/>
    <cellStyle name="40% - Accent2 4 6 5" xfId="10807"/>
    <cellStyle name="40% - Accent2 4 6 6" xfId="15083"/>
    <cellStyle name="40% - Accent2 4 6 7" xfId="19323"/>
    <cellStyle name="40% - Accent2 4 6 8" xfId="23572"/>
    <cellStyle name="40% - Accent2 4 6 9" xfId="27668"/>
    <cellStyle name="40% - Accent2 4 7" xfId="1869"/>
    <cellStyle name="40% - Accent2 4 7 2" xfId="6845"/>
    <cellStyle name="40% - Accent2 4 7 3" xfId="11131"/>
    <cellStyle name="40% - Accent2 4 7 4" xfId="15405"/>
    <cellStyle name="40% - Accent2 4 7 5" xfId="19641"/>
    <cellStyle name="40% - Accent2 4 7 6" xfId="23881"/>
    <cellStyle name="40% - Accent2 4 7 7" xfId="27962"/>
    <cellStyle name="40% - Accent2 4 8" xfId="956"/>
    <cellStyle name="40% - Accent2 4 8 2" xfId="5934"/>
    <cellStyle name="40% - Accent2 4 8 3" xfId="10224"/>
    <cellStyle name="40% - Accent2 4 8 4" xfId="14503"/>
    <cellStyle name="40% - Accent2 4 8 5" xfId="18758"/>
    <cellStyle name="40% - Accent2 4 8 6" xfId="23008"/>
    <cellStyle name="40% - Accent2 4 8 7" xfId="27153"/>
    <cellStyle name="40% - Accent2 4 9" xfId="2994"/>
    <cellStyle name="40% - Accent2 4 9 2" xfId="7968"/>
    <cellStyle name="40% - Accent2 4 9 3" xfId="12245"/>
    <cellStyle name="40% - Accent2 4 9 4" xfId="16505"/>
    <cellStyle name="40% - Accent2 4 9 5" xfId="20724"/>
    <cellStyle name="40% - Accent2 4 9 6" xfId="24922"/>
    <cellStyle name="40% - Accent2 4 9 7" xfId="28819"/>
    <cellStyle name="40% - Accent2 5" xfId="223"/>
    <cellStyle name="40% - Accent2 5 2" xfId="433"/>
    <cellStyle name="40% - Accent2 5 2 10" xfId="14576"/>
    <cellStyle name="40% - Accent2 5 2 11" xfId="24717"/>
    <cellStyle name="40% - Accent2 5 2 2" xfId="807"/>
    <cellStyle name="40% - Accent2 5 2 2 10" xfId="18612"/>
    <cellStyle name="40% - Accent2 5 2 2 11" xfId="22863"/>
    <cellStyle name="40% - Accent2 5 2 2 12" xfId="27015"/>
    <cellStyle name="40% - Accent2 5 2 2 2" xfId="1542"/>
    <cellStyle name="40% - Accent2 5 2 2 2 2" xfId="2392"/>
    <cellStyle name="40% - Accent2 5 2 2 2 2 2" xfId="7368"/>
    <cellStyle name="40% - Accent2 5 2 2 2 2 3" xfId="11653"/>
    <cellStyle name="40% - Accent2 5 2 2 2 2 4" xfId="15925"/>
    <cellStyle name="40% - Accent2 5 2 2 2 2 5" xfId="20160"/>
    <cellStyle name="40% - Accent2 5 2 2 2 2 6" xfId="24398"/>
    <cellStyle name="40% - Accent2 5 2 2 2 2 7" xfId="28476"/>
    <cellStyle name="40% - Accent2 5 2 2 2 3" xfId="4176"/>
    <cellStyle name="40% - Accent2 5 2 2 2 3 2" xfId="9150"/>
    <cellStyle name="40% - Accent2 5 2 2 2 3 3" xfId="13427"/>
    <cellStyle name="40% - Accent2 5 2 2 2 3 4" xfId="17686"/>
    <cellStyle name="40% - Accent2 5 2 2 2 3 5" xfId="21905"/>
    <cellStyle name="40% - Accent2 5 2 2 2 3 6" xfId="26100"/>
    <cellStyle name="40% - Accent2 5 2 2 2 3 7" xfId="29996"/>
    <cellStyle name="40% - Accent2 5 2 2 2 4" xfId="6519"/>
    <cellStyle name="40% - Accent2 5 2 2 2 5" xfId="10808"/>
    <cellStyle name="40% - Accent2 5 2 2 2 6" xfId="15084"/>
    <cellStyle name="40% - Accent2 5 2 2 2 7" xfId="19324"/>
    <cellStyle name="40% - Accent2 5 2 2 2 8" xfId="23573"/>
    <cellStyle name="40% - Accent2 5 2 2 2 9" xfId="27669"/>
    <cellStyle name="40% - Accent2 5 2 2 3" xfId="2066"/>
    <cellStyle name="40% - Accent2 5 2 2 3 2" xfId="7042"/>
    <cellStyle name="40% - Accent2 5 2 2 3 3" xfId="11327"/>
    <cellStyle name="40% - Accent2 5 2 2 3 4" xfId="15599"/>
    <cellStyle name="40% - Accent2 5 2 2 3 5" xfId="19834"/>
    <cellStyle name="40% - Accent2 5 2 2 3 6" xfId="24072"/>
    <cellStyle name="40% - Accent2 5 2 2 3 7" xfId="28150"/>
    <cellStyle name="40% - Accent2 5 2 2 4" xfId="1205"/>
    <cellStyle name="40% - Accent2 5 2 2 4 2" xfId="6182"/>
    <cellStyle name="40% - Accent2 5 2 2 4 3" xfId="10471"/>
    <cellStyle name="40% - Accent2 5 2 2 4 4" xfId="14749"/>
    <cellStyle name="40% - Accent2 5 2 2 4 5" xfId="18992"/>
    <cellStyle name="40% - Accent2 5 2 2 4 6" xfId="23238"/>
    <cellStyle name="40% - Accent2 5 2 2 4 7" xfId="27343"/>
    <cellStyle name="40% - Accent2 5 2 2 5" xfId="3519"/>
    <cellStyle name="40% - Accent2 5 2 2 5 2" xfId="8493"/>
    <cellStyle name="40% - Accent2 5 2 2 5 3" xfId="12770"/>
    <cellStyle name="40% - Accent2 5 2 2 5 4" xfId="17029"/>
    <cellStyle name="40% - Accent2 5 2 2 5 5" xfId="21248"/>
    <cellStyle name="40% - Accent2 5 2 2 5 6" xfId="25443"/>
    <cellStyle name="40% - Accent2 5 2 2 5 7" xfId="29339"/>
    <cellStyle name="40% - Accent2 5 2 2 6" xfId="4867"/>
    <cellStyle name="40% - Accent2 5 2 2 6 2" xfId="9839"/>
    <cellStyle name="40% - Accent2 5 2 2 6 3" xfId="14117"/>
    <cellStyle name="40% - Accent2 5 2 2 6 4" xfId="18374"/>
    <cellStyle name="40% - Accent2 5 2 2 6 5" xfId="22591"/>
    <cellStyle name="40% - Accent2 5 2 2 6 6" xfId="26777"/>
    <cellStyle name="40% - Accent2 5 2 2 6 7" xfId="30656"/>
    <cellStyle name="40% - Accent2 5 2 2 7" xfId="5785"/>
    <cellStyle name="40% - Accent2 5 2 2 8" xfId="10077"/>
    <cellStyle name="40% - Accent2 5 2 2 9" xfId="14355"/>
    <cellStyle name="40% - Accent2 5 2 3" xfId="1119"/>
    <cellStyle name="40% - Accent2 5 2 3 2" xfId="3847"/>
    <cellStyle name="40% - Accent2 5 2 3 2 2" xfId="8821"/>
    <cellStyle name="40% - Accent2 5 2 3 2 3" xfId="13098"/>
    <cellStyle name="40% - Accent2 5 2 3 2 4" xfId="17357"/>
    <cellStyle name="40% - Accent2 5 2 3 2 5" xfId="21576"/>
    <cellStyle name="40% - Accent2 5 2 3 2 6" xfId="25771"/>
    <cellStyle name="40% - Accent2 5 2 3 2 7" xfId="29667"/>
    <cellStyle name="40% - Accent2 5 2 4" xfId="3189"/>
    <cellStyle name="40% - Accent2 5 2 4 2" xfId="8163"/>
    <cellStyle name="40% - Accent2 5 2 4 3" xfId="12440"/>
    <cellStyle name="40% - Accent2 5 2 4 4" xfId="16700"/>
    <cellStyle name="40% - Accent2 5 2 4 5" xfId="20918"/>
    <cellStyle name="40% - Accent2 5 2 4 6" xfId="25114"/>
    <cellStyle name="40% - Accent2 5 2 4 7" xfId="29010"/>
    <cellStyle name="40% - Accent2 5 2 5" xfId="4538"/>
    <cellStyle name="40% - Accent2 5 2 5 2" xfId="9510"/>
    <cellStyle name="40% - Accent2 5 2 5 3" xfId="13788"/>
    <cellStyle name="40% - Accent2 5 2 5 4" xfId="18045"/>
    <cellStyle name="40% - Accent2 5 2 5 5" xfId="22262"/>
    <cellStyle name="40% - Accent2 5 2 5 6" xfId="26448"/>
    <cellStyle name="40% - Accent2 5 2 5 7" xfId="30327"/>
    <cellStyle name="40% - Accent2 5 2 6" xfId="5412"/>
    <cellStyle name="40% - Accent2 5 2 7" xfId="7706"/>
    <cellStyle name="40% - Accent2 5 2 8" xfId="11989"/>
    <cellStyle name="40% - Accent2 5 2 9" xfId="16262"/>
    <cellStyle name="40% - Accent2 5 3" xfId="282"/>
    <cellStyle name="40% - Accent2 5 3 10" xfId="20492"/>
    <cellStyle name="40% - Accent2 5 3 11" xfId="24789"/>
    <cellStyle name="40% - Accent2 5 3 2" xfId="672"/>
    <cellStyle name="40% - Accent2 5 3 2 10" xfId="19668"/>
    <cellStyle name="40% - Accent2 5 3 2 2" xfId="2393"/>
    <cellStyle name="40% - Accent2 5 3 2 2 2" xfId="4041"/>
    <cellStyle name="40% - Accent2 5 3 2 2 2 2" xfId="9015"/>
    <cellStyle name="40% - Accent2 5 3 2 2 2 3" xfId="13292"/>
    <cellStyle name="40% - Accent2 5 3 2 2 2 4" xfId="17551"/>
    <cellStyle name="40% - Accent2 5 3 2 2 2 5" xfId="21770"/>
    <cellStyle name="40% - Accent2 5 3 2 2 2 6" xfId="25965"/>
    <cellStyle name="40% - Accent2 5 3 2 2 2 7" xfId="29861"/>
    <cellStyle name="40% - Accent2 5 3 2 2 3" xfId="7369"/>
    <cellStyle name="40% - Accent2 5 3 2 2 4" xfId="11654"/>
    <cellStyle name="40% - Accent2 5 3 2 2 5" xfId="15926"/>
    <cellStyle name="40% - Accent2 5 3 2 2 6" xfId="20161"/>
    <cellStyle name="40% - Accent2 5 3 2 2 7" xfId="24399"/>
    <cellStyle name="40% - Accent2 5 3 2 2 8" xfId="28477"/>
    <cellStyle name="40% - Accent2 5 3 2 3" xfId="3384"/>
    <cellStyle name="40% - Accent2 5 3 2 3 2" xfId="8358"/>
    <cellStyle name="40% - Accent2 5 3 2 3 3" xfId="12635"/>
    <cellStyle name="40% - Accent2 5 3 2 3 4" xfId="16894"/>
    <cellStyle name="40% - Accent2 5 3 2 3 5" xfId="21113"/>
    <cellStyle name="40% - Accent2 5 3 2 3 6" xfId="25308"/>
    <cellStyle name="40% - Accent2 5 3 2 3 7" xfId="29204"/>
    <cellStyle name="40% - Accent2 5 3 2 4" xfId="4732"/>
    <cellStyle name="40% - Accent2 5 3 2 4 2" xfId="9704"/>
    <cellStyle name="40% - Accent2 5 3 2 4 3" xfId="13982"/>
    <cellStyle name="40% - Accent2 5 3 2 4 4" xfId="18239"/>
    <cellStyle name="40% - Accent2 5 3 2 4 5" xfId="22456"/>
    <cellStyle name="40% - Accent2 5 3 2 4 6" xfId="26642"/>
    <cellStyle name="40% - Accent2 5 3 2 4 7" xfId="30521"/>
    <cellStyle name="40% - Accent2 5 3 2 5" xfId="5650"/>
    <cellStyle name="40% - Accent2 5 3 2 6" xfId="4983"/>
    <cellStyle name="40% - Accent2 5 3 2 7" xfId="5164"/>
    <cellStyle name="40% - Accent2 5 3 2 8" xfId="5260"/>
    <cellStyle name="40% - Accent2 5 3 2 9" xfId="22728"/>
    <cellStyle name="40% - Accent2 5 3 3" xfId="1543"/>
    <cellStyle name="40% - Accent2 5 3 3 2" xfId="3712"/>
    <cellStyle name="40% - Accent2 5 3 3 2 2" xfId="8686"/>
    <cellStyle name="40% - Accent2 5 3 3 2 3" xfId="12963"/>
    <cellStyle name="40% - Accent2 5 3 3 2 4" xfId="17222"/>
    <cellStyle name="40% - Accent2 5 3 3 2 5" xfId="21441"/>
    <cellStyle name="40% - Accent2 5 3 3 2 6" xfId="25636"/>
    <cellStyle name="40% - Accent2 5 3 3 2 7" xfId="29532"/>
    <cellStyle name="40% - Accent2 5 3 3 3" xfId="6520"/>
    <cellStyle name="40% - Accent2 5 3 3 4" xfId="10809"/>
    <cellStyle name="40% - Accent2 5 3 3 5" xfId="15085"/>
    <cellStyle name="40% - Accent2 5 3 3 6" xfId="19325"/>
    <cellStyle name="40% - Accent2 5 3 3 7" xfId="23574"/>
    <cellStyle name="40% - Accent2 5 3 3 8" xfId="27670"/>
    <cellStyle name="40% - Accent2 5 3 4" xfId="3054"/>
    <cellStyle name="40% - Accent2 5 3 4 2" xfId="8028"/>
    <cellStyle name="40% - Accent2 5 3 4 3" xfId="12305"/>
    <cellStyle name="40% - Accent2 5 3 4 4" xfId="16565"/>
    <cellStyle name="40% - Accent2 5 3 4 5" xfId="20783"/>
    <cellStyle name="40% - Accent2 5 3 4 6" xfId="24979"/>
    <cellStyle name="40% - Accent2 5 3 4 7" xfId="28875"/>
    <cellStyle name="40% - Accent2 5 3 5" xfId="4403"/>
    <cellStyle name="40% - Accent2 5 3 5 2" xfId="9375"/>
    <cellStyle name="40% - Accent2 5 3 5 3" xfId="13653"/>
    <cellStyle name="40% - Accent2 5 3 5 4" xfId="17910"/>
    <cellStyle name="40% - Accent2 5 3 5 5" xfId="22127"/>
    <cellStyle name="40% - Accent2 5 3 5 6" xfId="26313"/>
    <cellStyle name="40% - Accent2 5 3 5 7" xfId="30192"/>
    <cellStyle name="40% - Accent2 5 3 6" xfId="5261"/>
    <cellStyle name="40% - Accent2 5 3 7" xfId="7799"/>
    <cellStyle name="40% - Accent2 5 3 8" xfId="12079"/>
    <cellStyle name="40% - Accent2 5 3 9" xfId="16347"/>
    <cellStyle name="40% - Accent2 5 4" xfId="1905"/>
    <cellStyle name="40% - Accent2 5 4 2" xfId="6881"/>
    <cellStyle name="40% - Accent2 5 4 3" xfId="11167"/>
    <cellStyle name="40% - Accent2 5 4 4" xfId="15439"/>
    <cellStyle name="40% - Accent2 5 4 5" xfId="19677"/>
    <cellStyle name="40% - Accent2 5 4 6" xfId="23915"/>
    <cellStyle name="40% - Accent2 5 4 7" xfId="27996"/>
    <cellStyle name="40% - Accent2 5 5" xfId="1010"/>
    <cellStyle name="40% - Accent2 5 5 2" xfId="5988"/>
    <cellStyle name="40% - Accent2 5 5 3" xfId="10278"/>
    <cellStyle name="40% - Accent2 5 5 4" xfId="14556"/>
    <cellStyle name="40% - Accent2 5 5 5" xfId="18808"/>
    <cellStyle name="40% - Accent2 5 5 6" xfId="23057"/>
    <cellStyle name="40% - Accent2 5 5 7" xfId="27188"/>
    <cellStyle name="40% - Accent2 6" xfId="365"/>
    <cellStyle name="40% - Accent2 6 10" xfId="18726"/>
    <cellStyle name="40% - Accent2 6 11" xfId="24715"/>
    <cellStyle name="40% - Accent2 6 2" xfId="739"/>
    <cellStyle name="40% - Accent2 6 2 10" xfId="18544"/>
    <cellStyle name="40% - Accent2 6 2 11" xfId="22795"/>
    <cellStyle name="40% - Accent2 6 2 12" xfId="26947"/>
    <cellStyle name="40% - Accent2 6 2 2" xfId="1544"/>
    <cellStyle name="40% - Accent2 6 2 2 2" xfId="2394"/>
    <cellStyle name="40% - Accent2 6 2 2 2 2" xfId="7370"/>
    <cellStyle name="40% - Accent2 6 2 2 2 3" xfId="11655"/>
    <cellStyle name="40% - Accent2 6 2 2 2 4" xfId="15927"/>
    <cellStyle name="40% - Accent2 6 2 2 2 5" xfId="20162"/>
    <cellStyle name="40% - Accent2 6 2 2 2 6" xfId="24400"/>
    <cellStyle name="40% - Accent2 6 2 2 2 7" xfId="28478"/>
    <cellStyle name="40% - Accent2 6 2 2 3" xfId="4108"/>
    <cellStyle name="40% - Accent2 6 2 2 3 2" xfId="9082"/>
    <cellStyle name="40% - Accent2 6 2 2 3 3" xfId="13359"/>
    <cellStyle name="40% - Accent2 6 2 2 3 4" xfId="17618"/>
    <cellStyle name="40% - Accent2 6 2 2 3 5" xfId="21837"/>
    <cellStyle name="40% - Accent2 6 2 2 3 6" xfId="26032"/>
    <cellStyle name="40% - Accent2 6 2 2 3 7" xfId="29928"/>
    <cellStyle name="40% - Accent2 6 2 2 4" xfId="6521"/>
    <cellStyle name="40% - Accent2 6 2 2 5" xfId="10810"/>
    <cellStyle name="40% - Accent2 6 2 2 6" xfId="15086"/>
    <cellStyle name="40% - Accent2 6 2 2 7" xfId="19326"/>
    <cellStyle name="40% - Accent2 6 2 2 8" xfId="23575"/>
    <cellStyle name="40% - Accent2 6 2 2 9" xfId="27671"/>
    <cellStyle name="40% - Accent2 6 2 3" xfId="1998"/>
    <cellStyle name="40% - Accent2 6 2 3 2" xfId="6974"/>
    <cellStyle name="40% - Accent2 6 2 3 3" xfId="11259"/>
    <cellStyle name="40% - Accent2 6 2 3 4" xfId="15531"/>
    <cellStyle name="40% - Accent2 6 2 3 5" xfId="19766"/>
    <cellStyle name="40% - Accent2 6 2 3 6" xfId="24004"/>
    <cellStyle name="40% - Accent2 6 2 3 7" xfId="28082"/>
    <cellStyle name="40% - Accent2 6 2 4" xfId="1137"/>
    <cellStyle name="40% - Accent2 6 2 4 2" xfId="6114"/>
    <cellStyle name="40% - Accent2 6 2 4 3" xfId="10403"/>
    <cellStyle name="40% - Accent2 6 2 4 4" xfId="14681"/>
    <cellStyle name="40% - Accent2 6 2 4 5" xfId="18924"/>
    <cellStyle name="40% - Accent2 6 2 4 6" xfId="23170"/>
    <cellStyle name="40% - Accent2 6 2 4 7" xfId="27275"/>
    <cellStyle name="40% - Accent2 6 2 5" xfId="3451"/>
    <cellStyle name="40% - Accent2 6 2 5 2" xfId="8425"/>
    <cellStyle name="40% - Accent2 6 2 5 3" xfId="12702"/>
    <cellStyle name="40% - Accent2 6 2 5 4" xfId="16961"/>
    <cellStyle name="40% - Accent2 6 2 5 5" xfId="21180"/>
    <cellStyle name="40% - Accent2 6 2 5 6" xfId="25375"/>
    <cellStyle name="40% - Accent2 6 2 5 7" xfId="29271"/>
    <cellStyle name="40% - Accent2 6 2 6" xfId="4799"/>
    <cellStyle name="40% - Accent2 6 2 6 2" xfId="9771"/>
    <cellStyle name="40% - Accent2 6 2 6 3" xfId="14049"/>
    <cellStyle name="40% - Accent2 6 2 6 4" xfId="18306"/>
    <cellStyle name="40% - Accent2 6 2 6 5" xfId="22523"/>
    <cellStyle name="40% - Accent2 6 2 6 6" xfId="26709"/>
    <cellStyle name="40% - Accent2 6 2 6 7" xfId="30588"/>
    <cellStyle name="40% - Accent2 6 2 7" xfId="5717"/>
    <cellStyle name="40% - Accent2 6 2 8" xfId="10009"/>
    <cellStyle name="40% - Accent2 6 2 9" xfId="14287"/>
    <cellStyle name="40% - Accent2 6 3" xfId="1034"/>
    <cellStyle name="40% - Accent2 6 3 2" xfId="3779"/>
    <cellStyle name="40% - Accent2 6 3 2 2" xfId="8753"/>
    <cellStyle name="40% - Accent2 6 3 2 3" xfId="13030"/>
    <cellStyle name="40% - Accent2 6 3 2 4" xfId="17289"/>
    <cellStyle name="40% - Accent2 6 3 2 5" xfId="21508"/>
    <cellStyle name="40% - Accent2 6 3 2 6" xfId="25703"/>
    <cellStyle name="40% - Accent2 6 3 2 7" xfId="29599"/>
    <cellStyle name="40% - Accent2 6 4" xfId="3121"/>
    <cellStyle name="40% - Accent2 6 4 2" xfId="8095"/>
    <cellStyle name="40% - Accent2 6 4 3" xfId="12372"/>
    <cellStyle name="40% - Accent2 6 4 4" xfId="16632"/>
    <cellStyle name="40% - Accent2 6 4 5" xfId="20850"/>
    <cellStyle name="40% - Accent2 6 4 6" xfId="25046"/>
    <cellStyle name="40% - Accent2 6 4 7" xfId="28942"/>
    <cellStyle name="40% - Accent2 6 5" xfId="4470"/>
    <cellStyle name="40% - Accent2 6 5 2" xfId="9442"/>
    <cellStyle name="40% - Accent2 6 5 3" xfId="13720"/>
    <cellStyle name="40% - Accent2 6 5 4" xfId="17977"/>
    <cellStyle name="40% - Accent2 6 5 5" xfId="22194"/>
    <cellStyle name="40% - Accent2 6 5 6" xfId="26380"/>
    <cellStyle name="40% - Accent2 6 5 7" xfId="30259"/>
    <cellStyle name="40% - Accent2 6 6" xfId="5344"/>
    <cellStyle name="40% - Accent2 6 7" xfId="7703"/>
    <cellStyle name="40% - Accent2 6 8" xfId="11986"/>
    <cellStyle name="40% - Accent2 6 9" xfId="16259"/>
    <cellStyle name="40% - Accent2 7" xfId="556"/>
    <cellStyle name="40% - Accent2 7 2" xfId="1545"/>
    <cellStyle name="40% - Accent2 7 2 2" xfId="2395"/>
    <cellStyle name="40% - Accent2 7 2 2 2" xfId="7371"/>
    <cellStyle name="40% - Accent2 7 2 2 3" xfId="11656"/>
    <cellStyle name="40% - Accent2 7 2 2 4" xfId="15928"/>
    <cellStyle name="40% - Accent2 7 2 2 5" xfId="20163"/>
    <cellStyle name="40% - Accent2 7 2 2 6" xfId="24401"/>
    <cellStyle name="40% - Accent2 7 2 2 7" xfId="28479"/>
    <cellStyle name="40% - Accent2 7 2 3" xfId="6522"/>
    <cellStyle name="40% - Accent2 7 2 4" xfId="10811"/>
    <cellStyle name="40% - Accent2 7 2 5" xfId="15087"/>
    <cellStyle name="40% - Accent2 7 2 6" xfId="19327"/>
    <cellStyle name="40% - Accent2 7 2 7" xfId="23576"/>
    <cellStyle name="40% - Accent2 7 2 8" xfId="27672"/>
    <cellStyle name="40% - Accent2 7 3" xfId="2131"/>
    <cellStyle name="40% - Accent2 7 3 2" xfId="7107"/>
    <cellStyle name="40% - Accent2 7 3 3" xfId="11392"/>
    <cellStyle name="40% - Accent2 7 3 4" xfId="15664"/>
    <cellStyle name="40% - Accent2 7 3 5" xfId="19899"/>
    <cellStyle name="40% - Accent2 7 3 6" xfId="24137"/>
    <cellStyle name="40% - Accent2 7 3 7" xfId="28215"/>
    <cellStyle name="40% - Accent2 7 4" xfId="1272"/>
    <cellStyle name="40% - Accent2 7 4 2" xfId="6249"/>
    <cellStyle name="40% - Accent2 7 4 3" xfId="10538"/>
    <cellStyle name="40% - Accent2 7 4 4" xfId="14814"/>
    <cellStyle name="40% - Accent2 7 4 5" xfId="19057"/>
    <cellStyle name="40% - Accent2 7 4 6" xfId="23303"/>
    <cellStyle name="40% - Accent2 7 4 7" xfId="27408"/>
    <cellStyle name="40% - Accent2 8" xfId="1546"/>
    <cellStyle name="40% - Accent3" xfId="9" builtinId="39" customBuiltin="1"/>
    <cellStyle name="40% - Accent3 2" xfId="83"/>
    <cellStyle name="40% - Accent3 2 10" xfId="2977"/>
    <cellStyle name="40% - Accent3 2 10 2" xfId="7951"/>
    <cellStyle name="40% - Accent3 2 10 3" xfId="12228"/>
    <cellStyle name="40% - Accent3 2 10 4" xfId="16488"/>
    <cellStyle name="40% - Accent3 2 10 5" xfId="20707"/>
    <cellStyle name="40% - Accent3 2 10 6" xfId="24905"/>
    <cellStyle name="40% - Accent3 2 10 7" xfId="28802"/>
    <cellStyle name="40% - Accent3 2 11" xfId="4333"/>
    <cellStyle name="40% - Accent3 2 11 2" xfId="9305"/>
    <cellStyle name="40% - Accent3 2 11 3" xfId="13583"/>
    <cellStyle name="40% - Accent3 2 11 4" xfId="17840"/>
    <cellStyle name="40% - Accent3 2 11 5" xfId="22057"/>
    <cellStyle name="40% - Accent3 2 11 6" xfId="26243"/>
    <cellStyle name="40% - Accent3 2 11 7" xfId="30122"/>
    <cellStyle name="40% - Accent3 2 12" xfId="5064"/>
    <cellStyle name="40% - Accent3 2 13" xfId="5981"/>
    <cellStyle name="40% - Accent3 2 14" xfId="10271"/>
    <cellStyle name="40% - Accent3 2 15" xfId="14549"/>
    <cellStyle name="40% - Accent3 2 16" xfId="10864"/>
    <cellStyle name="40% - Accent3 2 17" xfId="23051"/>
    <cellStyle name="40% - Accent3 2 2" xfId="171"/>
    <cellStyle name="40% - Accent3 2 2 10" xfId="4365"/>
    <cellStyle name="40% - Accent3 2 2 10 2" xfId="9337"/>
    <cellStyle name="40% - Accent3 2 2 10 3" xfId="13615"/>
    <cellStyle name="40% - Accent3 2 2 10 4" xfId="17872"/>
    <cellStyle name="40% - Accent3 2 2 10 5" xfId="22089"/>
    <cellStyle name="40% - Accent3 2 2 10 6" xfId="26275"/>
    <cellStyle name="40% - Accent3 2 2 10 7" xfId="30154"/>
    <cellStyle name="40% - Accent3 2 2 11" xfId="5151"/>
    <cellStyle name="40% - Accent3 2 2 12" xfId="7482"/>
    <cellStyle name="40% - Accent3 2 2 13" xfId="11767"/>
    <cellStyle name="40% - Accent3 2 2 14" xfId="16039"/>
    <cellStyle name="40% - Accent3 2 2 15" xfId="17829"/>
    <cellStyle name="40% - Accent3 2 2 16" xfId="24512"/>
    <cellStyle name="40% - Accent3 2 2 2" xfId="315"/>
    <cellStyle name="40% - Accent3 2 2 2 10" xfId="11952"/>
    <cellStyle name="40% - Accent3 2 2 2 11" xfId="16226"/>
    <cellStyle name="40% - Accent3 2 2 2 12" xfId="20529"/>
    <cellStyle name="40% - Accent3 2 2 2 13" xfId="24690"/>
    <cellStyle name="40% - Accent3 2 2 2 2" xfId="479"/>
    <cellStyle name="40% - Accent3 2 2 2 2 10" xfId="15199"/>
    <cellStyle name="40% - Accent3 2 2 2 2 11" xfId="16431"/>
    <cellStyle name="40% - Accent3 2 2 2 2 12" xfId="23684"/>
    <cellStyle name="40% - Accent3 2 2 2 2 2" xfId="853"/>
    <cellStyle name="40% - Accent3 2 2 2 2 2 10" xfId="22909"/>
    <cellStyle name="40% - Accent3 2 2 2 2 2 11" xfId="27061"/>
    <cellStyle name="40% - Accent3 2 2 2 2 2 2" xfId="2396"/>
    <cellStyle name="40% - Accent3 2 2 2 2 2 2 2" xfId="4222"/>
    <cellStyle name="40% - Accent3 2 2 2 2 2 2 2 2" xfId="9196"/>
    <cellStyle name="40% - Accent3 2 2 2 2 2 2 2 3" xfId="13473"/>
    <cellStyle name="40% - Accent3 2 2 2 2 2 2 2 4" xfId="17732"/>
    <cellStyle name="40% - Accent3 2 2 2 2 2 2 2 5" xfId="21951"/>
    <cellStyle name="40% - Accent3 2 2 2 2 2 2 2 6" xfId="26146"/>
    <cellStyle name="40% - Accent3 2 2 2 2 2 2 2 7" xfId="30042"/>
    <cellStyle name="40% - Accent3 2 2 2 2 2 2 3" xfId="7372"/>
    <cellStyle name="40% - Accent3 2 2 2 2 2 2 4" xfId="11657"/>
    <cellStyle name="40% - Accent3 2 2 2 2 2 2 5" xfId="15929"/>
    <cellStyle name="40% - Accent3 2 2 2 2 2 2 6" xfId="20164"/>
    <cellStyle name="40% - Accent3 2 2 2 2 2 2 7" xfId="24402"/>
    <cellStyle name="40% - Accent3 2 2 2 2 2 2 8" xfId="28480"/>
    <cellStyle name="40% - Accent3 2 2 2 2 2 3" xfId="1547"/>
    <cellStyle name="40% - Accent3 2 2 2 2 2 3 2" xfId="6524"/>
    <cellStyle name="40% - Accent3 2 2 2 2 2 3 3" xfId="10813"/>
    <cellStyle name="40% - Accent3 2 2 2 2 2 3 4" xfId="15089"/>
    <cellStyle name="40% - Accent3 2 2 2 2 2 3 5" xfId="19329"/>
    <cellStyle name="40% - Accent3 2 2 2 2 2 3 6" xfId="23578"/>
    <cellStyle name="40% - Accent3 2 2 2 2 2 3 7" xfId="27673"/>
    <cellStyle name="40% - Accent3 2 2 2 2 2 4" xfId="3565"/>
    <cellStyle name="40% - Accent3 2 2 2 2 2 4 2" xfId="8539"/>
    <cellStyle name="40% - Accent3 2 2 2 2 2 4 3" xfId="12816"/>
    <cellStyle name="40% - Accent3 2 2 2 2 2 4 4" xfId="17075"/>
    <cellStyle name="40% - Accent3 2 2 2 2 2 4 5" xfId="21294"/>
    <cellStyle name="40% - Accent3 2 2 2 2 2 4 6" xfId="25489"/>
    <cellStyle name="40% - Accent3 2 2 2 2 2 4 7" xfId="29385"/>
    <cellStyle name="40% - Accent3 2 2 2 2 2 5" xfId="4913"/>
    <cellStyle name="40% - Accent3 2 2 2 2 2 5 2" xfId="9885"/>
    <cellStyle name="40% - Accent3 2 2 2 2 2 5 3" xfId="14163"/>
    <cellStyle name="40% - Accent3 2 2 2 2 2 5 4" xfId="18420"/>
    <cellStyle name="40% - Accent3 2 2 2 2 2 5 5" xfId="22637"/>
    <cellStyle name="40% - Accent3 2 2 2 2 2 5 6" xfId="26823"/>
    <cellStyle name="40% - Accent3 2 2 2 2 2 5 7" xfId="30702"/>
    <cellStyle name="40% - Accent3 2 2 2 2 2 6" xfId="5831"/>
    <cellStyle name="40% - Accent3 2 2 2 2 2 7" xfId="10123"/>
    <cellStyle name="40% - Accent3 2 2 2 2 2 8" xfId="14401"/>
    <cellStyle name="40% - Accent3 2 2 2 2 2 9" xfId="18658"/>
    <cellStyle name="40% - Accent3 2 2 2 2 3" xfId="2112"/>
    <cellStyle name="40% - Accent3 2 2 2 2 3 2" xfId="3893"/>
    <cellStyle name="40% - Accent3 2 2 2 2 3 2 2" xfId="8867"/>
    <cellStyle name="40% - Accent3 2 2 2 2 3 2 3" xfId="13144"/>
    <cellStyle name="40% - Accent3 2 2 2 2 3 2 4" xfId="17403"/>
    <cellStyle name="40% - Accent3 2 2 2 2 3 2 5" xfId="21622"/>
    <cellStyle name="40% - Accent3 2 2 2 2 3 2 6" xfId="25817"/>
    <cellStyle name="40% - Accent3 2 2 2 2 3 2 7" xfId="29713"/>
    <cellStyle name="40% - Accent3 2 2 2 2 3 3" xfId="7088"/>
    <cellStyle name="40% - Accent3 2 2 2 2 3 4" xfId="11373"/>
    <cellStyle name="40% - Accent3 2 2 2 2 3 5" xfId="15645"/>
    <cellStyle name="40% - Accent3 2 2 2 2 3 6" xfId="19880"/>
    <cellStyle name="40% - Accent3 2 2 2 2 3 7" xfId="24118"/>
    <cellStyle name="40% - Accent3 2 2 2 2 3 8" xfId="28196"/>
    <cellStyle name="40% - Accent3 2 2 2 2 4" xfId="1251"/>
    <cellStyle name="40% - Accent3 2 2 2 2 4 2" xfId="6228"/>
    <cellStyle name="40% - Accent3 2 2 2 2 4 3" xfId="10517"/>
    <cellStyle name="40% - Accent3 2 2 2 2 4 4" xfId="14795"/>
    <cellStyle name="40% - Accent3 2 2 2 2 4 5" xfId="19038"/>
    <cellStyle name="40% - Accent3 2 2 2 2 4 6" xfId="23284"/>
    <cellStyle name="40% - Accent3 2 2 2 2 4 7" xfId="27389"/>
    <cellStyle name="40% - Accent3 2 2 2 2 5" xfId="3235"/>
    <cellStyle name="40% - Accent3 2 2 2 2 5 2" xfId="8209"/>
    <cellStyle name="40% - Accent3 2 2 2 2 5 3" xfId="12486"/>
    <cellStyle name="40% - Accent3 2 2 2 2 5 4" xfId="16746"/>
    <cellStyle name="40% - Accent3 2 2 2 2 5 5" xfId="20964"/>
    <cellStyle name="40% - Accent3 2 2 2 2 5 6" xfId="25160"/>
    <cellStyle name="40% - Accent3 2 2 2 2 5 7" xfId="29056"/>
    <cellStyle name="40% - Accent3 2 2 2 2 6" xfId="4584"/>
    <cellStyle name="40% - Accent3 2 2 2 2 6 2" xfId="9556"/>
    <cellStyle name="40% - Accent3 2 2 2 2 6 3" xfId="13834"/>
    <cellStyle name="40% - Accent3 2 2 2 2 6 4" xfId="18091"/>
    <cellStyle name="40% - Accent3 2 2 2 2 6 5" xfId="22308"/>
    <cellStyle name="40% - Accent3 2 2 2 2 6 6" xfId="26494"/>
    <cellStyle name="40% - Accent3 2 2 2 2 6 7" xfId="30373"/>
    <cellStyle name="40% - Accent3 2 2 2 2 7" xfId="5458"/>
    <cellStyle name="40% - Accent3 2 2 2 2 8" xfId="6634"/>
    <cellStyle name="40% - Accent3 2 2 2 2 9" xfId="10923"/>
    <cellStyle name="40% - Accent3 2 2 2 3" xfId="698"/>
    <cellStyle name="40% - Accent3 2 2 2 3 10" xfId="22754"/>
    <cellStyle name="40% - Accent3 2 2 2 3 11" xfId="26906"/>
    <cellStyle name="40% - Accent3 2 2 2 3 2" xfId="2397"/>
    <cellStyle name="40% - Accent3 2 2 2 3 2 2" xfId="4067"/>
    <cellStyle name="40% - Accent3 2 2 2 3 2 2 2" xfId="9041"/>
    <cellStyle name="40% - Accent3 2 2 2 3 2 2 3" xfId="13318"/>
    <cellStyle name="40% - Accent3 2 2 2 3 2 2 4" xfId="17577"/>
    <cellStyle name="40% - Accent3 2 2 2 3 2 2 5" xfId="21796"/>
    <cellStyle name="40% - Accent3 2 2 2 3 2 2 6" xfId="25991"/>
    <cellStyle name="40% - Accent3 2 2 2 3 2 2 7" xfId="29887"/>
    <cellStyle name="40% - Accent3 2 2 2 3 2 3" xfId="7373"/>
    <cellStyle name="40% - Accent3 2 2 2 3 2 4" xfId="11658"/>
    <cellStyle name="40% - Accent3 2 2 2 3 2 5" xfId="15930"/>
    <cellStyle name="40% - Accent3 2 2 2 3 2 6" xfId="20165"/>
    <cellStyle name="40% - Accent3 2 2 2 3 2 7" xfId="24403"/>
    <cellStyle name="40% - Accent3 2 2 2 3 2 8" xfId="28481"/>
    <cellStyle name="40% - Accent3 2 2 2 3 3" xfId="1548"/>
    <cellStyle name="40% - Accent3 2 2 2 3 3 2" xfId="6525"/>
    <cellStyle name="40% - Accent3 2 2 2 3 3 3" xfId="10814"/>
    <cellStyle name="40% - Accent3 2 2 2 3 3 4" xfId="15090"/>
    <cellStyle name="40% - Accent3 2 2 2 3 3 5" xfId="19330"/>
    <cellStyle name="40% - Accent3 2 2 2 3 3 6" xfId="23579"/>
    <cellStyle name="40% - Accent3 2 2 2 3 3 7" xfId="27674"/>
    <cellStyle name="40% - Accent3 2 2 2 3 4" xfId="3410"/>
    <cellStyle name="40% - Accent3 2 2 2 3 4 2" xfId="8384"/>
    <cellStyle name="40% - Accent3 2 2 2 3 4 3" xfId="12661"/>
    <cellStyle name="40% - Accent3 2 2 2 3 4 4" xfId="16920"/>
    <cellStyle name="40% - Accent3 2 2 2 3 4 5" xfId="21139"/>
    <cellStyle name="40% - Accent3 2 2 2 3 4 6" xfId="25334"/>
    <cellStyle name="40% - Accent3 2 2 2 3 4 7" xfId="29230"/>
    <cellStyle name="40% - Accent3 2 2 2 3 5" xfId="4758"/>
    <cellStyle name="40% - Accent3 2 2 2 3 5 2" xfId="9730"/>
    <cellStyle name="40% - Accent3 2 2 2 3 5 3" xfId="14008"/>
    <cellStyle name="40% - Accent3 2 2 2 3 5 4" xfId="18265"/>
    <cellStyle name="40% - Accent3 2 2 2 3 5 5" xfId="22482"/>
    <cellStyle name="40% - Accent3 2 2 2 3 5 6" xfId="26668"/>
    <cellStyle name="40% - Accent3 2 2 2 3 5 7" xfId="30547"/>
    <cellStyle name="40% - Accent3 2 2 2 3 6" xfId="5676"/>
    <cellStyle name="40% - Accent3 2 2 2 3 7" xfId="9968"/>
    <cellStyle name="40% - Accent3 2 2 2 3 8" xfId="14246"/>
    <cellStyle name="40% - Accent3 2 2 2 3 9" xfId="18503"/>
    <cellStyle name="40% - Accent3 2 2 2 4" xfId="1960"/>
    <cellStyle name="40% - Accent3 2 2 2 4 2" xfId="3738"/>
    <cellStyle name="40% - Accent3 2 2 2 4 2 2" xfId="8712"/>
    <cellStyle name="40% - Accent3 2 2 2 4 2 3" xfId="12989"/>
    <cellStyle name="40% - Accent3 2 2 2 4 2 4" xfId="17248"/>
    <cellStyle name="40% - Accent3 2 2 2 4 2 5" xfId="21467"/>
    <cellStyle name="40% - Accent3 2 2 2 4 2 6" xfId="25662"/>
    <cellStyle name="40% - Accent3 2 2 2 4 2 7" xfId="29558"/>
    <cellStyle name="40% - Accent3 2 2 2 4 3" xfId="6936"/>
    <cellStyle name="40% - Accent3 2 2 2 4 4" xfId="11221"/>
    <cellStyle name="40% - Accent3 2 2 2 4 5" xfId="15494"/>
    <cellStyle name="40% - Accent3 2 2 2 4 6" xfId="19730"/>
    <cellStyle name="40% - Accent3 2 2 2 4 7" xfId="23968"/>
    <cellStyle name="40% - Accent3 2 2 2 4 8" xfId="28046"/>
    <cellStyle name="40% - Accent3 2 2 2 5" xfId="1076"/>
    <cellStyle name="40% - Accent3 2 2 2 5 2" xfId="6054"/>
    <cellStyle name="40% - Accent3 2 2 2 5 3" xfId="10343"/>
    <cellStyle name="40% - Accent3 2 2 2 5 4" xfId="14621"/>
    <cellStyle name="40% - Accent3 2 2 2 5 5" xfId="18870"/>
    <cellStyle name="40% - Accent3 2 2 2 5 6" xfId="23118"/>
    <cellStyle name="40% - Accent3 2 2 2 5 7" xfId="27238"/>
    <cellStyle name="40% - Accent3 2 2 2 6" xfId="3080"/>
    <cellStyle name="40% - Accent3 2 2 2 6 2" xfId="8054"/>
    <cellStyle name="40% - Accent3 2 2 2 6 3" xfId="12331"/>
    <cellStyle name="40% - Accent3 2 2 2 6 4" xfId="16591"/>
    <cellStyle name="40% - Accent3 2 2 2 6 5" xfId="20809"/>
    <cellStyle name="40% - Accent3 2 2 2 6 6" xfId="25005"/>
    <cellStyle name="40% - Accent3 2 2 2 6 7" xfId="28901"/>
    <cellStyle name="40% - Accent3 2 2 2 7" xfId="4429"/>
    <cellStyle name="40% - Accent3 2 2 2 7 2" xfId="9401"/>
    <cellStyle name="40% - Accent3 2 2 2 7 3" xfId="13679"/>
    <cellStyle name="40% - Accent3 2 2 2 7 4" xfId="17936"/>
    <cellStyle name="40% - Accent3 2 2 2 7 5" xfId="22153"/>
    <cellStyle name="40% - Accent3 2 2 2 7 6" xfId="26339"/>
    <cellStyle name="40% - Accent3 2 2 2 7 7" xfId="30218"/>
    <cellStyle name="40% - Accent3 2 2 2 8" xfId="5294"/>
    <cellStyle name="40% - Accent3 2 2 2 9" xfId="7670"/>
    <cellStyle name="40% - Accent3 2 2 3" xfId="418"/>
    <cellStyle name="40% - Accent3 2 2 3 10" xfId="16356"/>
    <cellStyle name="40% - Accent3 2 2 3 11" xfId="20494"/>
    <cellStyle name="40% - Accent3 2 2 3 12" xfId="24797"/>
    <cellStyle name="40% - Accent3 2 2 3 2" xfId="792"/>
    <cellStyle name="40% - Accent3 2 2 3 2 10" xfId="22848"/>
    <cellStyle name="40% - Accent3 2 2 3 2 11" xfId="27000"/>
    <cellStyle name="40% - Accent3 2 2 3 2 2" xfId="2398"/>
    <cellStyle name="40% - Accent3 2 2 3 2 2 2" xfId="4161"/>
    <cellStyle name="40% - Accent3 2 2 3 2 2 2 2" xfId="9135"/>
    <cellStyle name="40% - Accent3 2 2 3 2 2 2 3" xfId="13412"/>
    <cellStyle name="40% - Accent3 2 2 3 2 2 2 4" xfId="17671"/>
    <cellStyle name="40% - Accent3 2 2 3 2 2 2 5" xfId="21890"/>
    <cellStyle name="40% - Accent3 2 2 3 2 2 2 6" xfId="26085"/>
    <cellStyle name="40% - Accent3 2 2 3 2 2 2 7" xfId="29981"/>
    <cellStyle name="40% - Accent3 2 2 3 2 2 3" xfId="7374"/>
    <cellStyle name="40% - Accent3 2 2 3 2 2 4" xfId="11659"/>
    <cellStyle name="40% - Accent3 2 2 3 2 2 5" xfId="15931"/>
    <cellStyle name="40% - Accent3 2 2 3 2 2 6" xfId="20166"/>
    <cellStyle name="40% - Accent3 2 2 3 2 2 7" xfId="24404"/>
    <cellStyle name="40% - Accent3 2 2 3 2 2 8" xfId="28482"/>
    <cellStyle name="40% - Accent3 2 2 3 2 3" xfId="1549"/>
    <cellStyle name="40% - Accent3 2 2 3 2 3 2" xfId="6526"/>
    <cellStyle name="40% - Accent3 2 2 3 2 3 3" xfId="10815"/>
    <cellStyle name="40% - Accent3 2 2 3 2 3 4" xfId="15091"/>
    <cellStyle name="40% - Accent3 2 2 3 2 3 5" xfId="19331"/>
    <cellStyle name="40% - Accent3 2 2 3 2 3 6" xfId="23580"/>
    <cellStyle name="40% - Accent3 2 2 3 2 3 7" xfId="27675"/>
    <cellStyle name="40% - Accent3 2 2 3 2 4" xfId="3504"/>
    <cellStyle name="40% - Accent3 2 2 3 2 4 2" xfId="8478"/>
    <cellStyle name="40% - Accent3 2 2 3 2 4 3" xfId="12755"/>
    <cellStyle name="40% - Accent3 2 2 3 2 4 4" xfId="17014"/>
    <cellStyle name="40% - Accent3 2 2 3 2 4 5" xfId="21233"/>
    <cellStyle name="40% - Accent3 2 2 3 2 4 6" xfId="25428"/>
    <cellStyle name="40% - Accent3 2 2 3 2 4 7" xfId="29324"/>
    <cellStyle name="40% - Accent3 2 2 3 2 5" xfId="4852"/>
    <cellStyle name="40% - Accent3 2 2 3 2 5 2" xfId="9824"/>
    <cellStyle name="40% - Accent3 2 2 3 2 5 3" xfId="14102"/>
    <cellStyle name="40% - Accent3 2 2 3 2 5 4" xfId="18359"/>
    <cellStyle name="40% - Accent3 2 2 3 2 5 5" xfId="22576"/>
    <cellStyle name="40% - Accent3 2 2 3 2 5 6" xfId="26762"/>
    <cellStyle name="40% - Accent3 2 2 3 2 5 7" xfId="30641"/>
    <cellStyle name="40% - Accent3 2 2 3 2 6" xfId="5770"/>
    <cellStyle name="40% - Accent3 2 2 3 2 7" xfId="10062"/>
    <cellStyle name="40% - Accent3 2 2 3 2 8" xfId="14340"/>
    <cellStyle name="40% - Accent3 2 2 3 2 9" xfId="18597"/>
    <cellStyle name="40% - Accent3 2 2 3 3" xfId="2051"/>
    <cellStyle name="40% - Accent3 2 2 3 3 2" xfId="3832"/>
    <cellStyle name="40% - Accent3 2 2 3 3 2 2" xfId="8806"/>
    <cellStyle name="40% - Accent3 2 2 3 3 2 3" xfId="13083"/>
    <cellStyle name="40% - Accent3 2 2 3 3 2 4" xfId="17342"/>
    <cellStyle name="40% - Accent3 2 2 3 3 2 5" xfId="21561"/>
    <cellStyle name="40% - Accent3 2 2 3 3 2 6" xfId="25756"/>
    <cellStyle name="40% - Accent3 2 2 3 3 2 7" xfId="29652"/>
    <cellStyle name="40% - Accent3 2 2 3 3 3" xfId="7027"/>
    <cellStyle name="40% - Accent3 2 2 3 3 4" xfId="11312"/>
    <cellStyle name="40% - Accent3 2 2 3 3 5" xfId="15584"/>
    <cellStyle name="40% - Accent3 2 2 3 3 6" xfId="19819"/>
    <cellStyle name="40% - Accent3 2 2 3 3 7" xfId="24057"/>
    <cellStyle name="40% - Accent3 2 2 3 3 8" xfId="28135"/>
    <cellStyle name="40% - Accent3 2 2 3 4" xfId="1190"/>
    <cellStyle name="40% - Accent3 2 2 3 4 2" xfId="6167"/>
    <cellStyle name="40% - Accent3 2 2 3 4 3" xfId="10456"/>
    <cellStyle name="40% - Accent3 2 2 3 4 4" xfId="14734"/>
    <cellStyle name="40% - Accent3 2 2 3 4 5" xfId="18977"/>
    <cellStyle name="40% - Accent3 2 2 3 4 6" xfId="23223"/>
    <cellStyle name="40% - Accent3 2 2 3 4 7" xfId="27328"/>
    <cellStyle name="40% - Accent3 2 2 3 5" xfId="3174"/>
    <cellStyle name="40% - Accent3 2 2 3 5 2" xfId="8148"/>
    <cellStyle name="40% - Accent3 2 2 3 5 3" xfId="12425"/>
    <cellStyle name="40% - Accent3 2 2 3 5 4" xfId="16685"/>
    <cellStyle name="40% - Accent3 2 2 3 5 5" xfId="20903"/>
    <cellStyle name="40% - Accent3 2 2 3 5 6" xfId="25099"/>
    <cellStyle name="40% - Accent3 2 2 3 5 7" xfId="28995"/>
    <cellStyle name="40% - Accent3 2 2 3 6" xfId="4523"/>
    <cellStyle name="40% - Accent3 2 2 3 6 2" xfId="9495"/>
    <cellStyle name="40% - Accent3 2 2 3 6 3" xfId="13773"/>
    <cellStyle name="40% - Accent3 2 2 3 6 4" xfId="18030"/>
    <cellStyle name="40% - Accent3 2 2 3 6 5" xfId="22247"/>
    <cellStyle name="40% - Accent3 2 2 3 6 6" xfId="26433"/>
    <cellStyle name="40% - Accent3 2 2 3 6 7" xfId="30312"/>
    <cellStyle name="40% - Accent3 2 2 3 7" xfId="5397"/>
    <cellStyle name="40% - Accent3 2 2 3 8" xfId="7809"/>
    <cellStyle name="40% - Accent3 2 2 3 9" xfId="12089"/>
    <cellStyle name="40% - Accent3 2 2 4" xfId="532"/>
    <cellStyle name="40% - Accent3 2 2 4 10" xfId="11926"/>
    <cellStyle name="40% - Accent3 2 2 4 11" xfId="18904"/>
    <cellStyle name="40% - Accent3 2 2 4 12" xfId="20498"/>
    <cellStyle name="40% - Accent3 2 2 4 2" xfId="906"/>
    <cellStyle name="40% - Accent3 2 2 4 2 10" xfId="22962"/>
    <cellStyle name="40% - Accent3 2 2 4 2 11" xfId="27114"/>
    <cellStyle name="40% - Accent3 2 2 4 2 2" xfId="2399"/>
    <cellStyle name="40% - Accent3 2 2 4 2 2 2" xfId="4275"/>
    <cellStyle name="40% - Accent3 2 2 4 2 2 2 2" xfId="9249"/>
    <cellStyle name="40% - Accent3 2 2 4 2 2 2 3" xfId="13526"/>
    <cellStyle name="40% - Accent3 2 2 4 2 2 2 4" xfId="17785"/>
    <cellStyle name="40% - Accent3 2 2 4 2 2 2 5" xfId="22004"/>
    <cellStyle name="40% - Accent3 2 2 4 2 2 2 6" xfId="26199"/>
    <cellStyle name="40% - Accent3 2 2 4 2 2 2 7" xfId="30095"/>
    <cellStyle name="40% - Accent3 2 2 4 2 2 3" xfId="7375"/>
    <cellStyle name="40% - Accent3 2 2 4 2 2 4" xfId="11660"/>
    <cellStyle name="40% - Accent3 2 2 4 2 2 5" xfId="15932"/>
    <cellStyle name="40% - Accent3 2 2 4 2 2 6" xfId="20167"/>
    <cellStyle name="40% - Accent3 2 2 4 2 2 7" xfId="24405"/>
    <cellStyle name="40% - Accent3 2 2 4 2 2 8" xfId="28483"/>
    <cellStyle name="40% - Accent3 2 2 4 2 3" xfId="1550"/>
    <cellStyle name="40% - Accent3 2 2 4 2 3 2" xfId="6527"/>
    <cellStyle name="40% - Accent3 2 2 4 2 3 3" xfId="10816"/>
    <cellStyle name="40% - Accent3 2 2 4 2 3 4" xfId="15092"/>
    <cellStyle name="40% - Accent3 2 2 4 2 3 5" xfId="19332"/>
    <cellStyle name="40% - Accent3 2 2 4 2 3 6" xfId="23581"/>
    <cellStyle name="40% - Accent3 2 2 4 2 3 7" xfId="27676"/>
    <cellStyle name="40% - Accent3 2 2 4 2 4" xfId="3618"/>
    <cellStyle name="40% - Accent3 2 2 4 2 4 2" xfId="8592"/>
    <cellStyle name="40% - Accent3 2 2 4 2 4 3" xfId="12869"/>
    <cellStyle name="40% - Accent3 2 2 4 2 4 4" xfId="17128"/>
    <cellStyle name="40% - Accent3 2 2 4 2 4 5" xfId="21347"/>
    <cellStyle name="40% - Accent3 2 2 4 2 4 6" xfId="25542"/>
    <cellStyle name="40% - Accent3 2 2 4 2 4 7" xfId="29438"/>
    <cellStyle name="40% - Accent3 2 2 4 2 5" xfId="4966"/>
    <cellStyle name="40% - Accent3 2 2 4 2 5 2" xfId="9938"/>
    <cellStyle name="40% - Accent3 2 2 4 2 5 3" xfId="14216"/>
    <cellStyle name="40% - Accent3 2 2 4 2 5 4" xfId="18473"/>
    <cellStyle name="40% - Accent3 2 2 4 2 5 5" xfId="22690"/>
    <cellStyle name="40% - Accent3 2 2 4 2 5 6" xfId="26876"/>
    <cellStyle name="40% - Accent3 2 2 4 2 5 7" xfId="30755"/>
    <cellStyle name="40% - Accent3 2 2 4 2 6" xfId="5884"/>
    <cellStyle name="40% - Accent3 2 2 4 2 7" xfId="10176"/>
    <cellStyle name="40% - Accent3 2 2 4 2 8" xfId="14454"/>
    <cellStyle name="40% - Accent3 2 2 4 2 9" xfId="18711"/>
    <cellStyle name="40% - Accent3 2 2 4 3" xfId="2179"/>
    <cellStyle name="40% - Accent3 2 2 4 3 2" xfId="3946"/>
    <cellStyle name="40% - Accent3 2 2 4 3 2 2" xfId="8920"/>
    <cellStyle name="40% - Accent3 2 2 4 3 2 3" xfId="13197"/>
    <cellStyle name="40% - Accent3 2 2 4 3 2 4" xfId="17456"/>
    <cellStyle name="40% - Accent3 2 2 4 3 2 5" xfId="21675"/>
    <cellStyle name="40% - Accent3 2 2 4 3 2 6" xfId="25870"/>
    <cellStyle name="40% - Accent3 2 2 4 3 2 7" xfId="29766"/>
    <cellStyle name="40% - Accent3 2 2 4 3 3" xfId="7155"/>
    <cellStyle name="40% - Accent3 2 2 4 3 4" xfId="11440"/>
    <cellStyle name="40% - Accent3 2 2 4 3 5" xfId="15712"/>
    <cellStyle name="40% - Accent3 2 2 4 3 6" xfId="19947"/>
    <cellStyle name="40% - Accent3 2 2 4 3 7" xfId="24185"/>
    <cellStyle name="40% - Accent3 2 2 4 3 8" xfId="28263"/>
    <cellStyle name="40% - Accent3 2 2 4 4" xfId="1322"/>
    <cellStyle name="40% - Accent3 2 2 4 4 2" xfId="6299"/>
    <cellStyle name="40% - Accent3 2 2 4 4 3" xfId="10588"/>
    <cellStyle name="40% - Accent3 2 2 4 4 4" xfId="14864"/>
    <cellStyle name="40% - Accent3 2 2 4 4 5" xfId="19106"/>
    <cellStyle name="40% - Accent3 2 2 4 4 6" xfId="23353"/>
    <cellStyle name="40% - Accent3 2 2 4 4 7" xfId="27456"/>
    <cellStyle name="40% - Accent3 2 2 4 5" xfId="3288"/>
    <cellStyle name="40% - Accent3 2 2 4 5 2" xfId="8262"/>
    <cellStyle name="40% - Accent3 2 2 4 5 3" xfId="12539"/>
    <cellStyle name="40% - Accent3 2 2 4 5 4" xfId="16799"/>
    <cellStyle name="40% - Accent3 2 2 4 5 5" xfId="21017"/>
    <cellStyle name="40% - Accent3 2 2 4 5 6" xfId="25213"/>
    <cellStyle name="40% - Accent3 2 2 4 5 7" xfId="29109"/>
    <cellStyle name="40% - Accent3 2 2 4 6" xfId="4637"/>
    <cellStyle name="40% - Accent3 2 2 4 6 2" xfId="9609"/>
    <cellStyle name="40% - Accent3 2 2 4 6 3" xfId="13887"/>
    <cellStyle name="40% - Accent3 2 2 4 6 4" xfId="18144"/>
    <cellStyle name="40% - Accent3 2 2 4 6 5" xfId="22361"/>
    <cellStyle name="40% - Accent3 2 2 4 6 6" xfId="26547"/>
    <cellStyle name="40% - Accent3 2 2 4 6 7" xfId="30426"/>
    <cellStyle name="40% - Accent3 2 2 4 7" xfId="5511"/>
    <cellStyle name="40% - Accent3 2 2 4 8" xfId="4999"/>
    <cellStyle name="40% - Accent3 2 2 4 9" xfId="7644"/>
    <cellStyle name="40% - Accent3 2 2 5" xfId="633"/>
    <cellStyle name="40% - Accent3 2 2 5 10" xfId="15010"/>
    <cellStyle name="40% - Accent3 2 2 5 11" xfId="14547"/>
    <cellStyle name="40% - Accent3 2 2 5 12" xfId="23499"/>
    <cellStyle name="40% - Accent3 2 2 5 2" xfId="1552"/>
    <cellStyle name="40% - Accent3 2 2 5 2 2" xfId="2401"/>
    <cellStyle name="40% - Accent3 2 2 5 2 2 2" xfId="7377"/>
    <cellStyle name="40% - Accent3 2 2 5 2 2 3" xfId="11662"/>
    <cellStyle name="40% - Accent3 2 2 5 2 2 4" xfId="15934"/>
    <cellStyle name="40% - Accent3 2 2 5 2 2 5" xfId="20169"/>
    <cellStyle name="40% - Accent3 2 2 5 2 2 6" xfId="24407"/>
    <cellStyle name="40% - Accent3 2 2 5 2 2 7" xfId="28485"/>
    <cellStyle name="40% - Accent3 2 2 5 2 3" xfId="4002"/>
    <cellStyle name="40% - Accent3 2 2 5 2 3 2" xfId="8976"/>
    <cellStyle name="40% - Accent3 2 2 5 2 3 3" xfId="13253"/>
    <cellStyle name="40% - Accent3 2 2 5 2 3 4" xfId="17512"/>
    <cellStyle name="40% - Accent3 2 2 5 2 3 5" xfId="21731"/>
    <cellStyle name="40% - Accent3 2 2 5 2 3 6" xfId="25926"/>
    <cellStyle name="40% - Accent3 2 2 5 2 3 7" xfId="29822"/>
    <cellStyle name="40% - Accent3 2 2 5 2 4" xfId="6529"/>
    <cellStyle name="40% - Accent3 2 2 5 2 5" xfId="10818"/>
    <cellStyle name="40% - Accent3 2 2 5 2 6" xfId="15094"/>
    <cellStyle name="40% - Accent3 2 2 5 2 7" xfId="19334"/>
    <cellStyle name="40% - Accent3 2 2 5 2 8" xfId="23583"/>
    <cellStyle name="40% - Accent3 2 2 5 2 9" xfId="27678"/>
    <cellStyle name="40% - Accent3 2 2 5 3" xfId="2400"/>
    <cellStyle name="40% - Accent3 2 2 5 3 2" xfId="7376"/>
    <cellStyle name="40% - Accent3 2 2 5 3 3" xfId="11661"/>
    <cellStyle name="40% - Accent3 2 2 5 3 4" xfId="15933"/>
    <cellStyle name="40% - Accent3 2 2 5 3 5" xfId="20168"/>
    <cellStyle name="40% - Accent3 2 2 5 3 6" xfId="24406"/>
    <cellStyle name="40% - Accent3 2 2 5 3 7" xfId="28484"/>
    <cellStyle name="40% - Accent3 2 2 5 4" xfId="1551"/>
    <cellStyle name="40% - Accent3 2 2 5 4 2" xfId="6528"/>
    <cellStyle name="40% - Accent3 2 2 5 4 3" xfId="10817"/>
    <cellStyle name="40% - Accent3 2 2 5 4 4" xfId="15093"/>
    <cellStyle name="40% - Accent3 2 2 5 4 5" xfId="19333"/>
    <cellStyle name="40% - Accent3 2 2 5 4 6" xfId="23582"/>
    <cellStyle name="40% - Accent3 2 2 5 4 7" xfId="27677"/>
    <cellStyle name="40% - Accent3 2 2 5 5" xfId="3345"/>
    <cellStyle name="40% - Accent3 2 2 5 5 2" xfId="8319"/>
    <cellStyle name="40% - Accent3 2 2 5 5 3" xfId="12596"/>
    <cellStyle name="40% - Accent3 2 2 5 5 4" xfId="16855"/>
    <cellStyle name="40% - Accent3 2 2 5 5 5" xfId="21074"/>
    <cellStyle name="40% - Accent3 2 2 5 5 6" xfId="25269"/>
    <cellStyle name="40% - Accent3 2 2 5 5 7" xfId="29165"/>
    <cellStyle name="40% - Accent3 2 2 5 6" xfId="4693"/>
    <cellStyle name="40% - Accent3 2 2 5 6 2" xfId="9665"/>
    <cellStyle name="40% - Accent3 2 2 5 6 3" xfId="13943"/>
    <cellStyle name="40% - Accent3 2 2 5 6 4" xfId="18200"/>
    <cellStyle name="40% - Accent3 2 2 5 6 5" xfId="22417"/>
    <cellStyle name="40% - Accent3 2 2 5 6 6" xfId="26603"/>
    <cellStyle name="40% - Accent3 2 2 5 6 7" xfId="30482"/>
    <cellStyle name="40% - Accent3 2 2 5 7" xfId="5611"/>
    <cellStyle name="40% - Accent3 2 2 5 8" xfId="6445"/>
    <cellStyle name="40% - Accent3 2 2 5 9" xfId="10734"/>
    <cellStyle name="40% - Accent3 2 2 6" xfId="1553"/>
    <cellStyle name="40% - Accent3 2 2 6 2" xfId="2402"/>
    <cellStyle name="40% - Accent3 2 2 6 2 2" xfId="7378"/>
    <cellStyle name="40% - Accent3 2 2 6 2 3" xfId="11663"/>
    <cellStyle name="40% - Accent3 2 2 6 2 4" xfId="15935"/>
    <cellStyle name="40% - Accent3 2 2 6 2 5" xfId="20170"/>
    <cellStyle name="40% - Accent3 2 2 6 2 6" xfId="24408"/>
    <cellStyle name="40% - Accent3 2 2 6 2 7" xfId="28486"/>
    <cellStyle name="40% - Accent3 2 2 6 3" xfId="3673"/>
    <cellStyle name="40% - Accent3 2 2 6 3 2" xfId="8647"/>
    <cellStyle name="40% - Accent3 2 2 6 3 3" xfId="12924"/>
    <cellStyle name="40% - Accent3 2 2 6 3 4" xfId="17183"/>
    <cellStyle name="40% - Accent3 2 2 6 3 5" xfId="21402"/>
    <cellStyle name="40% - Accent3 2 2 6 3 6" xfId="25597"/>
    <cellStyle name="40% - Accent3 2 2 6 3 7" xfId="29493"/>
    <cellStyle name="40% - Accent3 2 2 6 4" xfId="6530"/>
    <cellStyle name="40% - Accent3 2 2 6 5" xfId="10819"/>
    <cellStyle name="40% - Accent3 2 2 6 6" xfId="15095"/>
    <cellStyle name="40% - Accent3 2 2 6 7" xfId="19335"/>
    <cellStyle name="40% - Accent3 2 2 6 8" xfId="23584"/>
    <cellStyle name="40% - Accent3 2 2 6 9" xfId="27679"/>
    <cellStyle name="40% - Accent3 2 2 7" xfId="1885"/>
    <cellStyle name="40% - Accent3 2 2 7 2" xfId="6861"/>
    <cellStyle name="40% - Accent3 2 2 7 3" xfId="11147"/>
    <cellStyle name="40% - Accent3 2 2 7 4" xfId="15421"/>
    <cellStyle name="40% - Accent3 2 2 7 5" xfId="19657"/>
    <cellStyle name="40% - Accent3 2 2 7 6" xfId="23897"/>
    <cellStyle name="40% - Accent3 2 2 7 7" xfId="27978"/>
    <cellStyle name="40% - Accent3 2 2 8" xfId="982"/>
    <cellStyle name="40% - Accent3 2 2 8 2" xfId="5960"/>
    <cellStyle name="40% - Accent3 2 2 8 3" xfId="10250"/>
    <cellStyle name="40% - Accent3 2 2 8 4" xfId="14528"/>
    <cellStyle name="40% - Accent3 2 2 8 5" xfId="18781"/>
    <cellStyle name="40% - Accent3 2 2 8 6" xfId="23032"/>
    <cellStyle name="40% - Accent3 2 2 8 7" xfId="27169"/>
    <cellStyle name="40% - Accent3 2 2 9" xfId="3010"/>
    <cellStyle name="40% - Accent3 2 2 9 2" xfId="7984"/>
    <cellStyle name="40% - Accent3 2 2 9 3" xfId="12261"/>
    <cellStyle name="40% - Accent3 2 2 9 4" xfId="16521"/>
    <cellStyle name="40% - Accent3 2 2 9 5" xfId="20740"/>
    <cellStyle name="40% - Accent3 2 2 9 6" xfId="24938"/>
    <cellStyle name="40% - Accent3 2 2 9 7" xfId="28835"/>
    <cellStyle name="40% - Accent3 2 3" xfId="237"/>
    <cellStyle name="40% - Accent3 2 3 10" xfId="11934"/>
    <cellStyle name="40% - Accent3 2 3 11" xfId="16208"/>
    <cellStyle name="40% - Accent3 2 3 12" xfId="20644"/>
    <cellStyle name="40% - Accent3 2 3 13" xfId="24675"/>
    <cellStyle name="40% - Accent3 2 3 2" xfId="450"/>
    <cellStyle name="40% - Accent3 2 3 2 10" xfId="14584"/>
    <cellStyle name="40% - Accent3 2 3 2 11" xfId="20539"/>
    <cellStyle name="40% - Accent3 2 3 2 12" xfId="23081"/>
    <cellStyle name="40% - Accent3 2 3 2 2" xfId="824"/>
    <cellStyle name="40% - Accent3 2 3 2 2 10" xfId="22880"/>
    <cellStyle name="40% - Accent3 2 3 2 2 11" xfId="27032"/>
    <cellStyle name="40% - Accent3 2 3 2 2 2" xfId="2403"/>
    <cellStyle name="40% - Accent3 2 3 2 2 2 2" xfId="4193"/>
    <cellStyle name="40% - Accent3 2 3 2 2 2 2 2" xfId="9167"/>
    <cellStyle name="40% - Accent3 2 3 2 2 2 2 3" xfId="13444"/>
    <cellStyle name="40% - Accent3 2 3 2 2 2 2 4" xfId="17703"/>
    <cellStyle name="40% - Accent3 2 3 2 2 2 2 5" xfId="21922"/>
    <cellStyle name="40% - Accent3 2 3 2 2 2 2 6" xfId="26117"/>
    <cellStyle name="40% - Accent3 2 3 2 2 2 2 7" xfId="30013"/>
    <cellStyle name="40% - Accent3 2 3 2 2 2 3" xfId="7379"/>
    <cellStyle name="40% - Accent3 2 3 2 2 2 4" xfId="11664"/>
    <cellStyle name="40% - Accent3 2 3 2 2 2 5" xfId="15936"/>
    <cellStyle name="40% - Accent3 2 3 2 2 2 6" xfId="20171"/>
    <cellStyle name="40% - Accent3 2 3 2 2 2 7" xfId="24409"/>
    <cellStyle name="40% - Accent3 2 3 2 2 2 8" xfId="28487"/>
    <cellStyle name="40% - Accent3 2 3 2 2 3" xfId="1554"/>
    <cellStyle name="40% - Accent3 2 3 2 2 3 2" xfId="6531"/>
    <cellStyle name="40% - Accent3 2 3 2 2 3 3" xfId="10820"/>
    <cellStyle name="40% - Accent3 2 3 2 2 3 4" xfId="15096"/>
    <cellStyle name="40% - Accent3 2 3 2 2 3 5" xfId="19336"/>
    <cellStyle name="40% - Accent3 2 3 2 2 3 6" xfId="23585"/>
    <cellStyle name="40% - Accent3 2 3 2 2 3 7" xfId="27680"/>
    <cellStyle name="40% - Accent3 2 3 2 2 4" xfId="3536"/>
    <cellStyle name="40% - Accent3 2 3 2 2 4 2" xfId="8510"/>
    <cellStyle name="40% - Accent3 2 3 2 2 4 3" xfId="12787"/>
    <cellStyle name="40% - Accent3 2 3 2 2 4 4" xfId="17046"/>
    <cellStyle name="40% - Accent3 2 3 2 2 4 5" xfId="21265"/>
    <cellStyle name="40% - Accent3 2 3 2 2 4 6" xfId="25460"/>
    <cellStyle name="40% - Accent3 2 3 2 2 4 7" xfId="29356"/>
    <cellStyle name="40% - Accent3 2 3 2 2 5" xfId="4884"/>
    <cellStyle name="40% - Accent3 2 3 2 2 5 2" xfId="9856"/>
    <cellStyle name="40% - Accent3 2 3 2 2 5 3" xfId="14134"/>
    <cellStyle name="40% - Accent3 2 3 2 2 5 4" xfId="18391"/>
    <cellStyle name="40% - Accent3 2 3 2 2 5 5" xfId="22608"/>
    <cellStyle name="40% - Accent3 2 3 2 2 5 6" xfId="26794"/>
    <cellStyle name="40% - Accent3 2 3 2 2 5 7" xfId="30673"/>
    <cellStyle name="40% - Accent3 2 3 2 2 6" xfId="5802"/>
    <cellStyle name="40% - Accent3 2 3 2 2 7" xfId="10094"/>
    <cellStyle name="40% - Accent3 2 3 2 2 8" xfId="14372"/>
    <cellStyle name="40% - Accent3 2 3 2 2 9" xfId="18629"/>
    <cellStyle name="40% - Accent3 2 3 2 3" xfId="2083"/>
    <cellStyle name="40% - Accent3 2 3 2 3 2" xfId="3864"/>
    <cellStyle name="40% - Accent3 2 3 2 3 2 2" xfId="8838"/>
    <cellStyle name="40% - Accent3 2 3 2 3 2 3" xfId="13115"/>
    <cellStyle name="40% - Accent3 2 3 2 3 2 4" xfId="17374"/>
    <cellStyle name="40% - Accent3 2 3 2 3 2 5" xfId="21593"/>
    <cellStyle name="40% - Accent3 2 3 2 3 2 6" xfId="25788"/>
    <cellStyle name="40% - Accent3 2 3 2 3 2 7" xfId="29684"/>
    <cellStyle name="40% - Accent3 2 3 2 3 3" xfId="7059"/>
    <cellStyle name="40% - Accent3 2 3 2 3 4" xfId="11344"/>
    <cellStyle name="40% - Accent3 2 3 2 3 5" xfId="15616"/>
    <cellStyle name="40% - Accent3 2 3 2 3 6" xfId="19851"/>
    <cellStyle name="40% - Accent3 2 3 2 3 7" xfId="24089"/>
    <cellStyle name="40% - Accent3 2 3 2 3 8" xfId="28167"/>
    <cellStyle name="40% - Accent3 2 3 2 4" xfId="1222"/>
    <cellStyle name="40% - Accent3 2 3 2 4 2" xfId="6199"/>
    <cellStyle name="40% - Accent3 2 3 2 4 3" xfId="10488"/>
    <cellStyle name="40% - Accent3 2 3 2 4 4" xfId="14766"/>
    <cellStyle name="40% - Accent3 2 3 2 4 5" xfId="19009"/>
    <cellStyle name="40% - Accent3 2 3 2 4 6" xfId="23255"/>
    <cellStyle name="40% - Accent3 2 3 2 4 7" xfId="27360"/>
    <cellStyle name="40% - Accent3 2 3 2 5" xfId="3206"/>
    <cellStyle name="40% - Accent3 2 3 2 5 2" xfId="8180"/>
    <cellStyle name="40% - Accent3 2 3 2 5 3" xfId="12457"/>
    <cellStyle name="40% - Accent3 2 3 2 5 4" xfId="16717"/>
    <cellStyle name="40% - Accent3 2 3 2 5 5" xfId="20935"/>
    <cellStyle name="40% - Accent3 2 3 2 5 6" xfId="25131"/>
    <cellStyle name="40% - Accent3 2 3 2 5 7" xfId="29027"/>
    <cellStyle name="40% - Accent3 2 3 2 6" xfId="4555"/>
    <cellStyle name="40% - Accent3 2 3 2 6 2" xfId="9527"/>
    <cellStyle name="40% - Accent3 2 3 2 6 3" xfId="13805"/>
    <cellStyle name="40% - Accent3 2 3 2 6 4" xfId="18062"/>
    <cellStyle name="40% - Accent3 2 3 2 6 5" xfId="22279"/>
    <cellStyle name="40% - Accent3 2 3 2 6 6" xfId="26465"/>
    <cellStyle name="40% - Accent3 2 3 2 6 7" xfId="30344"/>
    <cellStyle name="40% - Accent3 2 3 2 7" xfId="5429"/>
    <cellStyle name="40% - Accent3 2 3 2 8" xfId="6016"/>
    <cellStyle name="40% - Accent3 2 3 2 9" xfId="10305"/>
    <cellStyle name="40% - Accent3 2 3 3" xfId="657"/>
    <cellStyle name="40% - Accent3 2 3 3 10" xfId="22713"/>
    <cellStyle name="40% - Accent3 2 3 3 11" xfId="20495"/>
    <cellStyle name="40% - Accent3 2 3 3 2" xfId="2404"/>
    <cellStyle name="40% - Accent3 2 3 3 2 2" xfId="4026"/>
    <cellStyle name="40% - Accent3 2 3 3 2 2 2" xfId="9000"/>
    <cellStyle name="40% - Accent3 2 3 3 2 2 3" xfId="13277"/>
    <cellStyle name="40% - Accent3 2 3 3 2 2 4" xfId="17536"/>
    <cellStyle name="40% - Accent3 2 3 3 2 2 5" xfId="21755"/>
    <cellStyle name="40% - Accent3 2 3 3 2 2 6" xfId="25950"/>
    <cellStyle name="40% - Accent3 2 3 3 2 2 7" xfId="29846"/>
    <cellStyle name="40% - Accent3 2 3 3 2 3" xfId="7380"/>
    <cellStyle name="40% - Accent3 2 3 3 2 4" xfId="11665"/>
    <cellStyle name="40% - Accent3 2 3 3 2 5" xfId="15937"/>
    <cellStyle name="40% - Accent3 2 3 3 2 6" xfId="20172"/>
    <cellStyle name="40% - Accent3 2 3 3 2 7" xfId="24410"/>
    <cellStyle name="40% - Accent3 2 3 3 2 8" xfId="28488"/>
    <cellStyle name="40% - Accent3 2 3 3 3" xfId="1555"/>
    <cellStyle name="40% - Accent3 2 3 3 3 2" xfId="6532"/>
    <cellStyle name="40% - Accent3 2 3 3 3 3" xfId="10821"/>
    <cellStyle name="40% - Accent3 2 3 3 3 4" xfId="15097"/>
    <cellStyle name="40% - Accent3 2 3 3 3 5" xfId="19337"/>
    <cellStyle name="40% - Accent3 2 3 3 3 6" xfId="23586"/>
    <cellStyle name="40% - Accent3 2 3 3 3 7" xfId="27681"/>
    <cellStyle name="40% - Accent3 2 3 3 4" xfId="3369"/>
    <cellStyle name="40% - Accent3 2 3 3 4 2" xfId="8343"/>
    <cellStyle name="40% - Accent3 2 3 3 4 3" xfId="12620"/>
    <cellStyle name="40% - Accent3 2 3 3 4 4" xfId="16879"/>
    <cellStyle name="40% - Accent3 2 3 3 4 5" xfId="21098"/>
    <cellStyle name="40% - Accent3 2 3 3 4 6" xfId="25293"/>
    <cellStyle name="40% - Accent3 2 3 3 4 7" xfId="29189"/>
    <cellStyle name="40% - Accent3 2 3 3 5" xfId="4717"/>
    <cellStyle name="40% - Accent3 2 3 3 5 2" xfId="9689"/>
    <cellStyle name="40% - Accent3 2 3 3 5 3" xfId="13967"/>
    <cellStyle name="40% - Accent3 2 3 3 5 4" xfId="18224"/>
    <cellStyle name="40% - Accent3 2 3 3 5 5" xfId="22441"/>
    <cellStyle name="40% - Accent3 2 3 3 5 6" xfId="26627"/>
    <cellStyle name="40% - Accent3 2 3 3 5 7" xfId="30506"/>
    <cellStyle name="40% - Accent3 2 3 3 6" xfId="5635"/>
    <cellStyle name="40% - Accent3 2 3 3 7" xfId="5267"/>
    <cellStyle name="40% - Accent3 2 3 3 8" xfId="7847"/>
    <cellStyle name="40% - Accent3 2 3 3 9" xfId="12127"/>
    <cellStyle name="40% - Accent3 2 3 4" xfId="1927"/>
    <cellStyle name="40% - Accent3 2 3 4 2" xfId="3697"/>
    <cellStyle name="40% - Accent3 2 3 4 2 2" xfId="8671"/>
    <cellStyle name="40% - Accent3 2 3 4 2 3" xfId="12948"/>
    <cellStyle name="40% - Accent3 2 3 4 2 4" xfId="17207"/>
    <cellStyle name="40% - Accent3 2 3 4 2 5" xfId="21426"/>
    <cellStyle name="40% - Accent3 2 3 4 2 6" xfId="25621"/>
    <cellStyle name="40% - Accent3 2 3 4 2 7" xfId="29517"/>
    <cellStyle name="40% - Accent3 2 3 4 3" xfId="6903"/>
    <cellStyle name="40% - Accent3 2 3 4 4" xfId="11188"/>
    <cellStyle name="40% - Accent3 2 3 4 5" xfId="15461"/>
    <cellStyle name="40% - Accent3 2 3 4 6" xfId="19699"/>
    <cellStyle name="40% - Accent3 2 3 4 7" xfId="23936"/>
    <cellStyle name="40% - Accent3 2 3 4 8" xfId="28015"/>
    <cellStyle name="40% - Accent3 2 3 5" xfId="1042"/>
    <cellStyle name="40% - Accent3 2 3 5 2" xfId="6020"/>
    <cellStyle name="40% - Accent3 2 3 5 3" xfId="10309"/>
    <cellStyle name="40% - Accent3 2 3 5 4" xfId="14588"/>
    <cellStyle name="40% - Accent3 2 3 5 5" xfId="18838"/>
    <cellStyle name="40% - Accent3 2 3 5 6" xfId="23085"/>
    <cellStyle name="40% - Accent3 2 3 5 7" xfId="27207"/>
    <cellStyle name="40% - Accent3 2 3 6" xfId="3038"/>
    <cellStyle name="40% - Accent3 2 3 6 2" xfId="8012"/>
    <cellStyle name="40% - Accent3 2 3 6 3" xfId="12289"/>
    <cellStyle name="40% - Accent3 2 3 6 4" xfId="16549"/>
    <cellStyle name="40% - Accent3 2 3 6 5" xfId="20768"/>
    <cellStyle name="40% - Accent3 2 3 6 6" xfId="24964"/>
    <cellStyle name="40% - Accent3 2 3 6 7" xfId="28860"/>
    <cellStyle name="40% - Accent3 2 3 7" xfId="4388"/>
    <cellStyle name="40% - Accent3 2 3 7 2" xfId="9360"/>
    <cellStyle name="40% - Accent3 2 3 7 3" xfId="13638"/>
    <cellStyle name="40% - Accent3 2 3 7 4" xfId="17895"/>
    <cellStyle name="40% - Accent3 2 3 7 5" xfId="22112"/>
    <cellStyle name="40% - Accent3 2 3 7 6" xfId="26298"/>
    <cellStyle name="40% - Accent3 2 3 7 7" xfId="30177"/>
    <cellStyle name="40% - Accent3 2 3 8" xfId="5216"/>
    <cellStyle name="40% - Accent3 2 3 9" xfId="7652"/>
    <cellStyle name="40% - Accent3 2 4" xfId="384"/>
    <cellStyle name="40% - Accent3 2 4 10" xfId="12207"/>
    <cellStyle name="40% - Accent3 2 4 11" xfId="16467"/>
    <cellStyle name="40% - Accent3 2 4 12" xfId="20581"/>
    <cellStyle name="40% - Accent3 2 4 13" xfId="24884"/>
    <cellStyle name="40% - Accent3 2 4 2" xfId="758"/>
    <cellStyle name="40% - Accent3 2 4 2 10" xfId="22814"/>
    <cellStyle name="40% - Accent3 2 4 2 11" xfId="26966"/>
    <cellStyle name="40% - Accent3 2 4 2 2" xfId="2405"/>
    <cellStyle name="40% - Accent3 2 4 2 2 2" xfId="4127"/>
    <cellStyle name="40% - Accent3 2 4 2 2 2 2" xfId="9101"/>
    <cellStyle name="40% - Accent3 2 4 2 2 2 3" xfId="13378"/>
    <cellStyle name="40% - Accent3 2 4 2 2 2 4" xfId="17637"/>
    <cellStyle name="40% - Accent3 2 4 2 2 2 5" xfId="21856"/>
    <cellStyle name="40% - Accent3 2 4 2 2 2 6" xfId="26051"/>
    <cellStyle name="40% - Accent3 2 4 2 2 2 7" xfId="29947"/>
    <cellStyle name="40% - Accent3 2 4 2 2 3" xfId="7381"/>
    <cellStyle name="40% - Accent3 2 4 2 2 4" xfId="11666"/>
    <cellStyle name="40% - Accent3 2 4 2 2 5" xfId="15938"/>
    <cellStyle name="40% - Accent3 2 4 2 2 6" xfId="20173"/>
    <cellStyle name="40% - Accent3 2 4 2 2 7" xfId="24411"/>
    <cellStyle name="40% - Accent3 2 4 2 2 8" xfId="28489"/>
    <cellStyle name="40% - Accent3 2 4 2 3" xfId="1556"/>
    <cellStyle name="40% - Accent3 2 4 2 3 2" xfId="6533"/>
    <cellStyle name="40% - Accent3 2 4 2 3 3" xfId="10822"/>
    <cellStyle name="40% - Accent3 2 4 2 3 4" xfId="15098"/>
    <cellStyle name="40% - Accent3 2 4 2 3 5" xfId="19338"/>
    <cellStyle name="40% - Accent3 2 4 2 3 6" xfId="23587"/>
    <cellStyle name="40% - Accent3 2 4 2 3 7" xfId="27682"/>
    <cellStyle name="40% - Accent3 2 4 2 4" xfId="3470"/>
    <cellStyle name="40% - Accent3 2 4 2 4 2" xfId="8444"/>
    <cellStyle name="40% - Accent3 2 4 2 4 3" xfId="12721"/>
    <cellStyle name="40% - Accent3 2 4 2 4 4" xfId="16980"/>
    <cellStyle name="40% - Accent3 2 4 2 4 5" xfId="21199"/>
    <cellStyle name="40% - Accent3 2 4 2 4 6" xfId="25394"/>
    <cellStyle name="40% - Accent3 2 4 2 4 7" xfId="29290"/>
    <cellStyle name="40% - Accent3 2 4 2 5" xfId="4818"/>
    <cellStyle name="40% - Accent3 2 4 2 5 2" xfId="9790"/>
    <cellStyle name="40% - Accent3 2 4 2 5 3" xfId="14068"/>
    <cellStyle name="40% - Accent3 2 4 2 5 4" xfId="18325"/>
    <cellStyle name="40% - Accent3 2 4 2 5 5" xfId="22542"/>
    <cellStyle name="40% - Accent3 2 4 2 5 6" xfId="26728"/>
    <cellStyle name="40% - Accent3 2 4 2 5 7" xfId="30607"/>
    <cellStyle name="40% - Accent3 2 4 2 6" xfId="5736"/>
    <cellStyle name="40% - Accent3 2 4 2 7" xfId="10028"/>
    <cellStyle name="40% - Accent3 2 4 2 8" xfId="14306"/>
    <cellStyle name="40% - Accent3 2 4 2 9" xfId="18563"/>
    <cellStyle name="40% - Accent3 2 4 3" xfId="2017"/>
    <cellStyle name="40% - Accent3 2 4 3 2" xfId="3798"/>
    <cellStyle name="40% - Accent3 2 4 3 2 2" xfId="8772"/>
    <cellStyle name="40% - Accent3 2 4 3 2 3" xfId="13049"/>
    <cellStyle name="40% - Accent3 2 4 3 2 4" xfId="17308"/>
    <cellStyle name="40% - Accent3 2 4 3 2 5" xfId="21527"/>
    <cellStyle name="40% - Accent3 2 4 3 2 6" xfId="25722"/>
    <cellStyle name="40% - Accent3 2 4 3 2 7" xfId="29618"/>
    <cellStyle name="40% - Accent3 2 4 3 3" xfId="6993"/>
    <cellStyle name="40% - Accent3 2 4 3 4" xfId="11278"/>
    <cellStyle name="40% - Accent3 2 4 3 5" xfId="15550"/>
    <cellStyle name="40% - Accent3 2 4 3 6" xfId="19785"/>
    <cellStyle name="40% - Accent3 2 4 3 7" xfId="24023"/>
    <cellStyle name="40% - Accent3 2 4 3 8" xfId="28101"/>
    <cellStyle name="40% - Accent3 2 4 4" xfId="1156"/>
    <cellStyle name="40% - Accent3 2 4 4 2" xfId="6133"/>
    <cellStyle name="40% - Accent3 2 4 4 3" xfId="10422"/>
    <cellStyle name="40% - Accent3 2 4 4 4" xfId="14700"/>
    <cellStyle name="40% - Accent3 2 4 4 5" xfId="18943"/>
    <cellStyle name="40% - Accent3 2 4 4 6" xfId="23189"/>
    <cellStyle name="40% - Accent3 2 4 4 7" xfId="27294"/>
    <cellStyle name="40% - Accent3 2 4 5" xfId="2765"/>
    <cellStyle name="40% - Accent3 2 4 6" xfId="3140"/>
    <cellStyle name="40% - Accent3 2 4 6 2" xfId="8114"/>
    <cellStyle name="40% - Accent3 2 4 6 3" xfId="12391"/>
    <cellStyle name="40% - Accent3 2 4 6 4" xfId="16651"/>
    <cellStyle name="40% - Accent3 2 4 6 5" xfId="20869"/>
    <cellStyle name="40% - Accent3 2 4 6 6" xfId="25065"/>
    <cellStyle name="40% - Accent3 2 4 6 7" xfId="28961"/>
    <cellStyle name="40% - Accent3 2 4 7" xfId="4489"/>
    <cellStyle name="40% - Accent3 2 4 7 2" xfId="9461"/>
    <cellStyle name="40% - Accent3 2 4 7 3" xfId="13739"/>
    <cellStyle name="40% - Accent3 2 4 7 4" xfId="17996"/>
    <cellStyle name="40% - Accent3 2 4 7 5" xfId="22213"/>
    <cellStyle name="40% - Accent3 2 4 7 6" xfId="26399"/>
    <cellStyle name="40% - Accent3 2 4 7 7" xfId="30278"/>
    <cellStyle name="40% - Accent3 2 4 8" xfId="5363"/>
    <cellStyle name="40% - Accent3 2 4 9" xfId="7930"/>
    <cellStyle name="40% - Accent3 2 5" xfId="499"/>
    <cellStyle name="40% - Accent3 2 5 10" xfId="12271"/>
    <cellStyle name="40% - Accent3 2 5 11" xfId="14566"/>
    <cellStyle name="40% - Accent3 2 5 12" xfId="14644"/>
    <cellStyle name="40% - Accent3 2 5 2" xfId="873"/>
    <cellStyle name="40% - Accent3 2 5 2 10" xfId="22929"/>
    <cellStyle name="40% - Accent3 2 5 2 11" xfId="27081"/>
    <cellStyle name="40% - Accent3 2 5 2 2" xfId="2406"/>
    <cellStyle name="40% - Accent3 2 5 2 2 2" xfId="4242"/>
    <cellStyle name="40% - Accent3 2 5 2 2 2 2" xfId="9216"/>
    <cellStyle name="40% - Accent3 2 5 2 2 2 3" xfId="13493"/>
    <cellStyle name="40% - Accent3 2 5 2 2 2 4" xfId="17752"/>
    <cellStyle name="40% - Accent3 2 5 2 2 2 5" xfId="21971"/>
    <cellStyle name="40% - Accent3 2 5 2 2 2 6" xfId="26166"/>
    <cellStyle name="40% - Accent3 2 5 2 2 2 7" xfId="30062"/>
    <cellStyle name="40% - Accent3 2 5 2 2 3" xfId="7382"/>
    <cellStyle name="40% - Accent3 2 5 2 2 4" xfId="11667"/>
    <cellStyle name="40% - Accent3 2 5 2 2 5" xfId="15939"/>
    <cellStyle name="40% - Accent3 2 5 2 2 6" xfId="20174"/>
    <cellStyle name="40% - Accent3 2 5 2 2 7" xfId="24412"/>
    <cellStyle name="40% - Accent3 2 5 2 2 8" xfId="28490"/>
    <cellStyle name="40% - Accent3 2 5 2 3" xfId="1557"/>
    <cellStyle name="40% - Accent3 2 5 2 3 2" xfId="6534"/>
    <cellStyle name="40% - Accent3 2 5 2 3 3" xfId="10823"/>
    <cellStyle name="40% - Accent3 2 5 2 3 4" xfId="15099"/>
    <cellStyle name="40% - Accent3 2 5 2 3 5" xfId="19339"/>
    <cellStyle name="40% - Accent3 2 5 2 3 6" xfId="23588"/>
    <cellStyle name="40% - Accent3 2 5 2 3 7" xfId="27683"/>
    <cellStyle name="40% - Accent3 2 5 2 4" xfId="3585"/>
    <cellStyle name="40% - Accent3 2 5 2 4 2" xfId="8559"/>
    <cellStyle name="40% - Accent3 2 5 2 4 3" xfId="12836"/>
    <cellStyle name="40% - Accent3 2 5 2 4 4" xfId="17095"/>
    <cellStyle name="40% - Accent3 2 5 2 4 5" xfId="21314"/>
    <cellStyle name="40% - Accent3 2 5 2 4 6" xfId="25509"/>
    <cellStyle name="40% - Accent3 2 5 2 4 7" xfId="29405"/>
    <cellStyle name="40% - Accent3 2 5 2 5" xfId="4933"/>
    <cellStyle name="40% - Accent3 2 5 2 5 2" xfId="9905"/>
    <cellStyle name="40% - Accent3 2 5 2 5 3" xfId="14183"/>
    <cellStyle name="40% - Accent3 2 5 2 5 4" xfId="18440"/>
    <cellStyle name="40% - Accent3 2 5 2 5 5" xfId="22657"/>
    <cellStyle name="40% - Accent3 2 5 2 5 6" xfId="26843"/>
    <cellStyle name="40% - Accent3 2 5 2 5 7" xfId="30722"/>
    <cellStyle name="40% - Accent3 2 5 2 6" xfId="5851"/>
    <cellStyle name="40% - Accent3 2 5 2 7" xfId="10143"/>
    <cellStyle name="40% - Accent3 2 5 2 8" xfId="14421"/>
    <cellStyle name="40% - Accent3 2 5 2 9" xfId="18678"/>
    <cellStyle name="40% - Accent3 2 5 3" xfId="2147"/>
    <cellStyle name="40% - Accent3 2 5 3 2" xfId="3913"/>
    <cellStyle name="40% - Accent3 2 5 3 2 2" xfId="8887"/>
    <cellStyle name="40% - Accent3 2 5 3 2 3" xfId="13164"/>
    <cellStyle name="40% - Accent3 2 5 3 2 4" xfId="17423"/>
    <cellStyle name="40% - Accent3 2 5 3 2 5" xfId="21642"/>
    <cellStyle name="40% - Accent3 2 5 3 2 6" xfId="25837"/>
    <cellStyle name="40% - Accent3 2 5 3 2 7" xfId="29733"/>
    <cellStyle name="40% - Accent3 2 5 3 3" xfId="7123"/>
    <cellStyle name="40% - Accent3 2 5 3 4" xfId="11408"/>
    <cellStyle name="40% - Accent3 2 5 3 5" xfId="15680"/>
    <cellStyle name="40% - Accent3 2 5 3 6" xfId="19915"/>
    <cellStyle name="40% - Accent3 2 5 3 7" xfId="24153"/>
    <cellStyle name="40% - Accent3 2 5 3 8" xfId="28231"/>
    <cellStyle name="40% - Accent3 2 5 4" xfId="1289"/>
    <cellStyle name="40% - Accent3 2 5 4 2" xfId="6266"/>
    <cellStyle name="40% - Accent3 2 5 4 3" xfId="10555"/>
    <cellStyle name="40% - Accent3 2 5 4 4" xfId="14831"/>
    <cellStyle name="40% - Accent3 2 5 4 5" xfId="19074"/>
    <cellStyle name="40% - Accent3 2 5 4 6" xfId="23320"/>
    <cellStyle name="40% - Accent3 2 5 4 7" xfId="27424"/>
    <cellStyle name="40% - Accent3 2 5 5" xfId="3255"/>
    <cellStyle name="40% - Accent3 2 5 5 2" xfId="8229"/>
    <cellStyle name="40% - Accent3 2 5 5 3" xfId="12506"/>
    <cellStyle name="40% - Accent3 2 5 5 4" xfId="16766"/>
    <cellStyle name="40% - Accent3 2 5 5 5" xfId="20984"/>
    <cellStyle name="40% - Accent3 2 5 5 6" xfId="25180"/>
    <cellStyle name="40% - Accent3 2 5 5 7" xfId="29076"/>
    <cellStyle name="40% - Accent3 2 5 6" xfId="4604"/>
    <cellStyle name="40% - Accent3 2 5 6 2" xfId="9576"/>
    <cellStyle name="40% - Accent3 2 5 6 3" xfId="13854"/>
    <cellStyle name="40% - Accent3 2 5 6 4" xfId="18111"/>
    <cellStyle name="40% - Accent3 2 5 6 5" xfId="22328"/>
    <cellStyle name="40% - Accent3 2 5 6 6" xfId="26514"/>
    <cellStyle name="40% - Accent3 2 5 6 7" xfId="30393"/>
    <cellStyle name="40% - Accent3 2 5 7" xfId="5478"/>
    <cellStyle name="40% - Accent3 2 5 8" xfId="5123"/>
    <cellStyle name="40% - Accent3 2 5 9" xfId="7994"/>
    <cellStyle name="40% - Accent3 2 6" xfId="600"/>
    <cellStyle name="40% - Accent3 2 6 10" xfId="12170"/>
    <cellStyle name="40% - Accent3 2 6 11" xfId="7827"/>
    <cellStyle name="40% - Accent3 2 6 12" xfId="13568"/>
    <cellStyle name="40% - Accent3 2 6 2" xfId="1559"/>
    <cellStyle name="40% - Accent3 2 6 2 2" xfId="2408"/>
    <cellStyle name="40% - Accent3 2 6 2 2 2" xfId="7384"/>
    <cellStyle name="40% - Accent3 2 6 2 2 3" xfId="11669"/>
    <cellStyle name="40% - Accent3 2 6 2 2 4" xfId="15941"/>
    <cellStyle name="40% - Accent3 2 6 2 2 5" xfId="20176"/>
    <cellStyle name="40% - Accent3 2 6 2 2 6" xfId="24414"/>
    <cellStyle name="40% - Accent3 2 6 2 2 7" xfId="28492"/>
    <cellStyle name="40% - Accent3 2 6 2 3" xfId="3969"/>
    <cellStyle name="40% - Accent3 2 6 2 3 2" xfId="8943"/>
    <cellStyle name="40% - Accent3 2 6 2 3 3" xfId="13220"/>
    <cellStyle name="40% - Accent3 2 6 2 3 4" xfId="17479"/>
    <cellStyle name="40% - Accent3 2 6 2 3 5" xfId="21698"/>
    <cellStyle name="40% - Accent3 2 6 2 3 6" xfId="25893"/>
    <cellStyle name="40% - Accent3 2 6 2 3 7" xfId="29789"/>
    <cellStyle name="40% - Accent3 2 6 2 4" xfId="6536"/>
    <cellStyle name="40% - Accent3 2 6 2 5" xfId="10825"/>
    <cellStyle name="40% - Accent3 2 6 2 6" xfId="15101"/>
    <cellStyle name="40% - Accent3 2 6 2 7" xfId="19341"/>
    <cellStyle name="40% - Accent3 2 6 2 8" xfId="23590"/>
    <cellStyle name="40% - Accent3 2 6 2 9" xfId="27685"/>
    <cellStyle name="40% - Accent3 2 6 3" xfId="2407"/>
    <cellStyle name="40% - Accent3 2 6 3 2" xfId="7383"/>
    <cellStyle name="40% - Accent3 2 6 3 3" xfId="11668"/>
    <cellStyle name="40% - Accent3 2 6 3 4" xfId="15940"/>
    <cellStyle name="40% - Accent3 2 6 3 5" xfId="20175"/>
    <cellStyle name="40% - Accent3 2 6 3 6" xfId="24413"/>
    <cellStyle name="40% - Accent3 2 6 3 7" xfId="28491"/>
    <cellStyle name="40% - Accent3 2 6 4" xfId="1558"/>
    <cellStyle name="40% - Accent3 2 6 4 2" xfId="6535"/>
    <cellStyle name="40% - Accent3 2 6 4 3" xfId="10824"/>
    <cellStyle name="40% - Accent3 2 6 4 4" xfId="15100"/>
    <cellStyle name="40% - Accent3 2 6 4 5" xfId="19340"/>
    <cellStyle name="40% - Accent3 2 6 4 6" xfId="23589"/>
    <cellStyle name="40% - Accent3 2 6 4 7" xfId="27684"/>
    <cellStyle name="40% - Accent3 2 6 5" xfId="3312"/>
    <cellStyle name="40% - Accent3 2 6 5 2" xfId="8286"/>
    <cellStyle name="40% - Accent3 2 6 5 3" xfId="12563"/>
    <cellStyle name="40% - Accent3 2 6 5 4" xfId="16822"/>
    <cellStyle name="40% - Accent3 2 6 5 5" xfId="21041"/>
    <cellStyle name="40% - Accent3 2 6 5 6" xfId="25236"/>
    <cellStyle name="40% - Accent3 2 6 5 7" xfId="29132"/>
    <cellStyle name="40% - Accent3 2 6 6" xfId="4660"/>
    <cellStyle name="40% - Accent3 2 6 6 2" xfId="9632"/>
    <cellStyle name="40% - Accent3 2 6 6 3" xfId="13910"/>
    <cellStyle name="40% - Accent3 2 6 6 4" xfId="18167"/>
    <cellStyle name="40% - Accent3 2 6 6 5" xfId="22384"/>
    <cellStyle name="40% - Accent3 2 6 6 6" xfId="26570"/>
    <cellStyle name="40% - Accent3 2 6 6 7" xfId="30449"/>
    <cellStyle name="40% - Accent3 2 6 7" xfId="5578"/>
    <cellStyle name="40% - Accent3 2 6 8" xfId="5109"/>
    <cellStyle name="40% - Accent3 2 6 9" xfId="7892"/>
    <cellStyle name="40% - Accent3 2 7" xfId="1560"/>
    <cellStyle name="40% - Accent3 2 7 2" xfId="2409"/>
    <cellStyle name="40% - Accent3 2 7 2 2" xfId="7385"/>
    <cellStyle name="40% - Accent3 2 7 2 3" xfId="11670"/>
    <cellStyle name="40% - Accent3 2 7 2 4" xfId="15942"/>
    <cellStyle name="40% - Accent3 2 7 2 5" xfId="20177"/>
    <cellStyle name="40% - Accent3 2 7 2 6" xfId="24415"/>
    <cellStyle name="40% - Accent3 2 7 2 7" xfId="28493"/>
    <cellStyle name="40% - Accent3 2 7 3" xfId="3640"/>
    <cellStyle name="40% - Accent3 2 7 3 2" xfId="8614"/>
    <cellStyle name="40% - Accent3 2 7 3 3" xfId="12891"/>
    <cellStyle name="40% - Accent3 2 7 3 4" xfId="17150"/>
    <cellStyle name="40% - Accent3 2 7 3 5" xfId="21369"/>
    <cellStyle name="40% - Accent3 2 7 3 6" xfId="25564"/>
    <cellStyle name="40% - Accent3 2 7 3 7" xfId="29460"/>
    <cellStyle name="40% - Accent3 2 7 4" xfId="6537"/>
    <cellStyle name="40% - Accent3 2 7 5" xfId="10826"/>
    <cellStyle name="40% - Accent3 2 7 6" xfId="15102"/>
    <cellStyle name="40% - Accent3 2 7 7" xfId="19342"/>
    <cellStyle name="40% - Accent3 2 7 8" xfId="23591"/>
    <cellStyle name="40% - Accent3 2 7 9" xfId="27686"/>
    <cellStyle name="40% - Accent3 2 8" xfId="1852"/>
    <cellStyle name="40% - Accent3 2 8 2" xfId="6828"/>
    <cellStyle name="40% - Accent3 2 8 3" xfId="11114"/>
    <cellStyle name="40% - Accent3 2 8 4" xfId="15388"/>
    <cellStyle name="40% - Accent3 2 8 5" xfId="19624"/>
    <cellStyle name="40% - Accent3 2 8 6" xfId="23864"/>
    <cellStyle name="40% - Accent3 2 8 7" xfId="27945"/>
    <cellStyle name="40% - Accent3 2 9" xfId="938"/>
    <cellStyle name="40% - Accent3 2 9 2" xfId="5916"/>
    <cellStyle name="40% - Accent3 2 9 3" xfId="10206"/>
    <cellStyle name="40% - Accent3 2 9 4" xfId="14485"/>
    <cellStyle name="40% - Accent3 2 9 5" xfId="18740"/>
    <cellStyle name="40% - Accent3 2 9 6" xfId="22990"/>
    <cellStyle name="40% - Accent3 2 9 7" xfId="27136"/>
    <cellStyle name="40% - Accent3 3" xfId="128"/>
    <cellStyle name="40% - Accent3 3 2" xfId="2965"/>
    <cellStyle name="40% - Accent3 3 3" xfId="2774"/>
    <cellStyle name="40% - Accent3 4" xfId="111"/>
    <cellStyle name="40% - Accent3 4 10" xfId="4351"/>
    <cellStyle name="40% - Accent3 4 10 2" xfId="9323"/>
    <cellStyle name="40% - Accent3 4 10 3" xfId="13601"/>
    <cellStyle name="40% - Accent3 4 10 4" xfId="17858"/>
    <cellStyle name="40% - Accent3 4 10 5" xfId="22075"/>
    <cellStyle name="40% - Accent3 4 10 6" xfId="26261"/>
    <cellStyle name="40% - Accent3 4 10 7" xfId="30140"/>
    <cellStyle name="40% - Accent3 4 11" xfId="5092"/>
    <cellStyle name="40% - Accent3 4 12" xfId="5332"/>
    <cellStyle name="40% - Accent3 4 13" xfId="7816"/>
    <cellStyle name="40% - Accent3 4 14" xfId="12096"/>
    <cellStyle name="40% - Accent3 4 15" xfId="19458"/>
    <cellStyle name="40% - Accent3 4 16" xfId="20599"/>
    <cellStyle name="40% - Accent3 4 2" xfId="302"/>
    <cellStyle name="40% - Accent3 4 2 10" xfId="11946"/>
    <cellStyle name="40% - Accent3 4 2 11" xfId="16220"/>
    <cellStyle name="40% - Accent3 4 2 12" xfId="20624"/>
    <cellStyle name="40% - Accent3 4 2 13" xfId="24684"/>
    <cellStyle name="40% - Accent3 4 2 2" xfId="466"/>
    <cellStyle name="40% - Accent3 4 2 2 10" xfId="7721"/>
    <cellStyle name="40% - Accent3 4 2 2 11" xfId="22030"/>
    <cellStyle name="40% - Accent3 4 2 2 12" xfId="7878"/>
    <cellStyle name="40% - Accent3 4 2 2 2" xfId="840"/>
    <cellStyle name="40% - Accent3 4 2 2 2 10" xfId="22896"/>
    <cellStyle name="40% - Accent3 4 2 2 2 11" xfId="27048"/>
    <cellStyle name="40% - Accent3 4 2 2 2 2" xfId="2410"/>
    <cellStyle name="40% - Accent3 4 2 2 2 2 2" xfId="4209"/>
    <cellStyle name="40% - Accent3 4 2 2 2 2 2 2" xfId="9183"/>
    <cellStyle name="40% - Accent3 4 2 2 2 2 2 3" xfId="13460"/>
    <cellStyle name="40% - Accent3 4 2 2 2 2 2 4" xfId="17719"/>
    <cellStyle name="40% - Accent3 4 2 2 2 2 2 5" xfId="21938"/>
    <cellStyle name="40% - Accent3 4 2 2 2 2 2 6" xfId="26133"/>
    <cellStyle name="40% - Accent3 4 2 2 2 2 2 7" xfId="30029"/>
    <cellStyle name="40% - Accent3 4 2 2 2 2 3" xfId="7386"/>
    <cellStyle name="40% - Accent3 4 2 2 2 2 4" xfId="11671"/>
    <cellStyle name="40% - Accent3 4 2 2 2 2 5" xfId="15943"/>
    <cellStyle name="40% - Accent3 4 2 2 2 2 6" xfId="20178"/>
    <cellStyle name="40% - Accent3 4 2 2 2 2 7" xfId="24416"/>
    <cellStyle name="40% - Accent3 4 2 2 2 2 8" xfId="28494"/>
    <cellStyle name="40% - Accent3 4 2 2 2 3" xfId="1561"/>
    <cellStyle name="40% - Accent3 4 2 2 2 3 2" xfId="6538"/>
    <cellStyle name="40% - Accent3 4 2 2 2 3 3" xfId="10827"/>
    <cellStyle name="40% - Accent3 4 2 2 2 3 4" xfId="15103"/>
    <cellStyle name="40% - Accent3 4 2 2 2 3 5" xfId="19343"/>
    <cellStyle name="40% - Accent3 4 2 2 2 3 6" xfId="23592"/>
    <cellStyle name="40% - Accent3 4 2 2 2 3 7" xfId="27687"/>
    <cellStyle name="40% - Accent3 4 2 2 2 4" xfId="3552"/>
    <cellStyle name="40% - Accent3 4 2 2 2 4 2" xfId="8526"/>
    <cellStyle name="40% - Accent3 4 2 2 2 4 3" xfId="12803"/>
    <cellStyle name="40% - Accent3 4 2 2 2 4 4" xfId="17062"/>
    <cellStyle name="40% - Accent3 4 2 2 2 4 5" xfId="21281"/>
    <cellStyle name="40% - Accent3 4 2 2 2 4 6" xfId="25476"/>
    <cellStyle name="40% - Accent3 4 2 2 2 4 7" xfId="29372"/>
    <cellStyle name="40% - Accent3 4 2 2 2 5" xfId="4900"/>
    <cellStyle name="40% - Accent3 4 2 2 2 5 2" xfId="9872"/>
    <cellStyle name="40% - Accent3 4 2 2 2 5 3" xfId="14150"/>
    <cellStyle name="40% - Accent3 4 2 2 2 5 4" xfId="18407"/>
    <cellStyle name="40% - Accent3 4 2 2 2 5 5" xfId="22624"/>
    <cellStyle name="40% - Accent3 4 2 2 2 5 6" xfId="26810"/>
    <cellStyle name="40% - Accent3 4 2 2 2 5 7" xfId="30689"/>
    <cellStyle name="40% - Accent3 4 2 2 2 6" xfId="5818"/>
    <cellStyle name="40% - Accent3 4 2 2 2 7" xfId="10110"/>
    <cellStyle name="40% - Accent3 4 2 2 2 8" xfId="14388"/>
    <cellStyle name="40% - Accent3 4 2 2 2 9" xfId="18645"/>
    <cellStyle name="40% - Accent3 4 2 2 3" xfId="2099"/>
    <cellStyle name="40% - Accent3 4 2 2 3 2" xfId="3880"/>
    <cellStyle name="40% - Accent3 4 2 2 3 2 2" xfId="8854"/>
    <cellStyle name="40% - Accent3 4 2 2 3 2 3" xfId="13131"/>
    <cellStyle name="40% - Accent3 4 2 2 3 2 4" xfId="17390"/>
    <cellStyle name="40% - Accent3 4 2 2 3 2 5" xfId="21609"/>
    <cellStyle name="40% - Accent3 4 2 2 3 2 6" xfId="25804"/>
    <cellStyle name="40% - Accent3 4 2 2 3 2 7" xfId="29700"/>
    <cellStyle name="40% - Accent3 4 2 2 3 3" xfId="7075"/>
    <cellStyle name="40% - Accent3 4 2 2 3 4" xfId="11360"/>
    <cellStyle name="40% - Accent3 4 2 2 3 5" xfId="15632"/>
    <cellStyle name="40% - Accent3 4 2 2 3 6" xfId="19867"/>
    <cellStyle name="40% - Accent3 4 2 2 3 7" xfId="24105"/>
    <cellStyle name="40% - Accent3 4 2 2 3 8" xfId="28183"/>
    <cellStyle name="40% - Accent3 4 2 2 4" xfId="1238"/>
    <cellStyle name="40% - Accent3 4 2 2 4 2" xfId="6215"/>
    <cellStyle name="40% - Accent3 4 2 2 4 3" xfId="10504"/>
    <cellStyle name="40% - Accent3 4 2 2 4 4" xfId="14782"/>
    <cellStyle name="40% - Accent3 4 2 2 4 5" xfId="19025"/>
    <cellStyle name="40% - Accent3 4 2 2 4 6" xfId="23271"/>
    <cellStyle name="40% - Accent3 4 2 2 4 7" xfId="27376"/>
    <cellStyle name="40% - Accent3 4 2 2 5" xfId="3222"/>
    <cellStyle name="40% - Accent3 4 2 2 5 2" xfId="8196"/>
    <cellStyle name="40% - Accent3 4 2 2 5 3" xfId="12473"/>
    <cellStyle name="40% - Accent3 4 2 2 5 4" xfId="16733"/>
    <cellStyle name="40% - Accent3 4 2 2 5 5" xfId="20951"/>
    <cellStyle name="40% - Accent3 4 2 2 5 6" xfId="25147"/>
    <cellStyle name="40% - Accent3 4 2 2 5 7" xfId="29043"/>
    <cellStyle name="40% - Accent3 4 2 2 6" xfId="4571"/>
    <cellStyle name="40% - Accent3 4 2 2 6 2" xfId="9543"/>
    <cellStyle name="40% - Accent3 4 2 2 6 3" xfId="13821"/>
    <cellStyle name="40% - Accent3 4 2 2 6 4" xfId="18078"/>
    <cellStyle name="40% - Accent3 4 2 2 6 5" xfId="22295"/>
    <cellStyle name="40% - Accent3 4 2 2 6 6" xfId="26481"/>
    <cellStyle name="40% - Accent3 4 2 2 6 7" xfId="30360"/>
    <cellStyle name="40% - Accent3 4 2 2 7" xfId="5445"/>
    <cellStyle name="40% - Accent3 4 2 2 8" xfId="5009"/>
    <cellStyle name="40% - Accent3 4 2 2 9" xfId="5032"/>
    <cellStyle name="40% - Accent3 4 2 3" xfId="685"/>
    <cellStyle name="40% - Accent3 4 2 3 10" xfId="22741"/>
    <cellStyle name="40% - Accent3 4 2 3 11" xfId="26893"/>
    <cellStyle name="40% - Accent3 4 2 3 2" xfId="2411"/>
    <cellStyle name="40% - Accent3 4 2 3 2 2" xfId="4054"/>
    <cellStyle name="40% - Accent3 4 2 3 2 2 2" xfId="9028"/>
    <cellStyle name="40% - Accent3 4 2 3 2 2 3" xfId="13305"/>
    <cellStyle name="40% - Accent3 4 2 3 2 2 4" xfId="17564"/>
    <cellStyle name="40% - Accent3 4 2 3 2 2 5" xfId="21783"/>
    <cellStyle name="40% - Accent3 4 2 3 2 2 6" xfId="25978"/>
    <cellStyle name="40% - Accent3 4 2 3 2 2 7" xfId="29874"/>
    <cellStyle name="40% - Accent3 4 2 3 2 3" xfId="7387"/>
    <cellStyle name="40% - Accent3 4 2 3 2 4" xfId="11672"/>
    <cellStyle name="40% - Accent3 4 2 3 2 5" xfId="15944"/>
    <cellStyle name="40% - Accent3 4 2 3 2 6" xfId="20179"/>
    <cellStyle name="40% - Accent3 4 2 3 2 7" xfId="24417"/>
    <cellStyle name="40% - Accent3 4 2 3 2 8" xfId="28495"/>
    <cellStyle name="40% - Accent3 4 2 3 3" xfId="1562"/>
    <cellStyle name="40% - Accent3 4 2 3 3 2" xfId="6539"/>
    <cellStyle name="40% - Accent3 4 2 3 3 3" xfId="10828"/>
    <cellStyle name="40% - Accent3 4 2 3 3 4" xfId="15104"/>
    <cellStyle name="40% - Accent3 4 2 3 3 5" xfId="19344"/>
    <cellStyle name="40% - Accent3 4 2 3 3 6" xfId="23593"/>
    <cellStyle name="40% - Accent3 4 2 3 3 7" xfId="27688"/>
    <cellStyle name="40% - Accent3 4 2 3 4" xfId="3397"/>
    <cellStyle name="40% - Accent3 4 2 3 4 2" xfId="8371"/>
    <cellStyle name="40% - Accent3 4 2 3 4 3" xfId="12648"/>
    <cellStyle name="40% - Accent3 4 2 3 4 4" xfId="16907"/>
    <cellStyle name="40% - Accent3 4 2 3 4 5" xfId="21126"/>
    <cellStyle name="40% - Accent3 4 2 3 4 6" xfId="25321"/>
    <cellStyle name="40% - Accent3 4 2 3 4 7" xfId="29217"/>
    <cellStyle name="40% - Accent3 4 2 3 5" xfId="4745"/>
    <cellStyle name="40% - Accent3 4 2 3 5 2" xfId="9717"/>
    <cellStyle name="40% - Accent3 4 2 3 5 3" xfId="13995"/>
    <cellStyle name="40% - Accent3 4 2 3 5 4" xfId="18252"/>
    <cellStyle name="40% - Accent3 4 2 3 5 5" xfId="22469"/>
    <cellStyle name="40% - Accent3 4 2 3 5 6" xfId="26655"/>
    <cellStyle name="40% - Accent3 4 2 3 5 7" xfId="30534"/>
    <cellStyle name="40% - Accent3 4 2 3 6" xfId="5663"/>
    <cellStyle name="40% - Accent3 4 2 3 7" xfId="9955"/>
    <cellStyle name="40% - Accent3 4 2 3 8" xfId="14233"/>
    <cellStyle name="40% - Accent3 4 2 3 9" xfId="18490"/>
    <cellStyle name="40% - Accent3 4 2 4" xfId="1946"/>
    <cellStyle name="40% - Accent3 4 2 4 2" xfId="3725"/>
    <cellStyle name="40% - Accent3 4 2 4 2 2" xfId="8699"/>
    <cellStyle name="40% - Accent3 4 2 4 2 3" xfId="12976"/>
    <cellStyle name="40% - Accent3 4 2 4 2 4" xfId="17235"/>
    <cellStyle name="40% - Accent3 4 2 4 2 5" xfId="21454"/>
    <cellStyle name="40% - Accent3 4 2 4 2 6" xfId="25649"/>
    <cellStyle name="40% - Accent3 4 2 4 2 7" xfId="29545"/>
    <cellStyle name="40% - Accent3 4 2 4 3" xfId="6922"/>
    <cellStyle name="40% - Accent3 4 2 4 4" xfId="11207"/>
    <cellStyle name="40% - Accent3 4 2 4 5" xfId="15480"/>
    <cellStyle name="40% - Accent3 4 2 4 6" xfId="19716"/>
    <cellStyle name="40% - Accent3 4 2 4 7" xfId="23954"/>
    <cellStyle name="40% - Accent3 4 2 4 8" xfId="28032"/>
    <cellStyle name="40% - Accent3 4 2 5" xfId="1062"/>
    <cellStyle name="40% - Accent3 4 2 5 2" xfId="6040"/>
    <cellStyle name="40% - Accent3 4 2 5 3" xfId="10329"/>
    <cellStyle name="40% - Accent3 4 2 5 4" xfId="14607"/>
    <cellStyle name="40% - Accent3 4 2 5 5" xfId="18856"/>
    <cellStyle name="40% - Accent3 4 2 5 6" xfId="23104"/>
    <cellStyle name="40% - Accent3 4 2 5 7" xfId="27224"/>
    <cellStyle name="40% - Accent3 4 2 6" xfId="3067"/>
    <cellStyle name="40% - Accent3 4 2 6 2" xfId="8041"/>
    <cellStyle name="40% - Accent3 4 2 6 3" xfId="12318"/>
    <cellStyle name="40% - Accent3 4 2 6 4" xfId="16578"/>
    <cellStyle name="40% - Accent3 4 2 6 5" xfId="20796"/>
    <cellStyle name="40% - Accent3 4 2 6 6" xfId="24992"/>
    <cellStyle name="40% - Accent3 4 2 6 7" xfId="28888"/>
    <cellStyle name="40% - Accent3 4 2 7" xfId="4416"/>
    <cellStyle name="40% - Accent3 4 2 7 2" xfId="9388"/>
    <cellStyle name="40% - Accent3 4 2 7 3" xfId="13666"/>
    <cellStyle name="40% - Accent3 4 2 7 4" xfId="17923"/>
    <cellStyle name="40% - Accent3 4 2 7 5" xfId="22140"/>
    <cellStyle name="40% - Accent3 4 2 7 6" xfId="26326"/>
    <cellStyle name="40% - Accent3 4 2 7 7" xfId="30205"/>
    <cellStyle name="40% - Accent3 4 2 8" xfId="5281"/>
    <cellStyle name="40% - Accent3 4 2 9" xfId="7664"/>
    <cellStyle name="40% - Accent3 4 3" xfId="404"/>
    <cellStyle name="40% - Accent3 4 3 10" xfId="14637"/>
    <cellStyle name="40% - Accent3 4 3 11" xfId="20676"/>
    <cellStyle name="40% - Accent3 4 3 12" xfId="23133"/>
    <cellStyle name="40% - Accent3 4 3 2" xfId="778"/>
    <cellStyle name="40% - Accent3 4 3 2 10" xfId="22834"/>
    <cellStyle name="40% - Accent3 4 3 2 11" xfId="26986"/>
    <cellStyle name="40% - Accent3 4 3 2 2" xfId="2412"/>
    <cellStyle name="40% - Accent3 4 3 2 2 2" xfId="4147"/>
    <cellStyle name="40% - Accent3 4 3 2 2 2 2" xfId="9121"/>
    <cellStyle name="40% - Accent3 4 3 2 2 2 3" xfId="13398"/>
    <cellStyle name="40% - Accent3 4 3 2 2 2 4" xfId="17657"/>
    <cellStyle name="40% - Accent3 4 3 2 2 2 5" xfId="21876"/>
    <cellStyle name="40% - Accent3 4 3 2 2 2 6" xfId="26071"/>
    <cellStyle name="40% - Accent3 4 3 2 2 2 7" xfId="29967"/>
    <cellStyle name="40% - Accent3 4 3 2 2 3" xfId="7388"/>
    <cellStyle name="40% - Accent3 4 3 2 2 4" xfId="11673"/>
    <cellStyle name="40% - Accent3 4 3 2 2 5" xfId="15945"/>
    <cellStyle name="40% - Accent3 4 3 2 2 6" xfId="20180"/>
    <cellStyle name="40% - Accent3 4 3 2 2 7" xfId="24418"/>
    <cellStyle name="40% - Accent3 4 3 2 2 8" xfId="28496"/>
    <cellStyle name="40% - Accent3 4 3 2 3" xfId="1563"/>
    <cellStyle name="40% - Accent3 4 3 2 3 2" xfId="6540"/>
    <cellStyle name="40% - Accent3 4 3 2 3 3" xfId="10829"/>
    <cellStyle name="40% - Accent3 4 3 2 3 4" xfId="15105"/>
    <cellStyle name="40% - Accent3 4 3 2 3 5" xfId="19345"/>
    <cellStyle name="40% - Accent3 4 3 2 3 6" xfId="23594"/>
    <cellStyle name="40% - Accent3 4 3 2 3 7" xfId="27689"/>
    <cellStyle name="40% - Accent3 4 3 2 4" xfId="3490"/>
    <cellStyle name="40% - Accent3 4 3 2 4 2" xfId="8464"/>
    <cellStyle name="40% - Accent3 4 3 2 4 3" xfId="12741"/>
    <cellStyle name="40% - Accent3 4 3 2 4 4" xfId="17000"/>
    <cellStyle name="40% - Accent3 4 3 2 4 5" xfId="21219"/>
    <cellStyle name="40% - Accent3 4 3 2 4 6" xfId="25414"/>
    <cellStyle name="40% - Accent3 4 3 2 4 7" xfId="29310"/>
    <cellStyle name="40% - Accent3 4 3 2 5" xfId="4838"/>
    <cellStyle name="40% - Accent3 4 3 2 5 2" xfId="9810"/>
    <cellStyle name="40% - Accent3 4 3 2 5 3" xfId="14088"/>
    <cellStyle name="40% - Accent3 4 3 2 5 4" xfId="18345"/>
    <cellStyle name="40% - Accent3 4 3 2 5 5" xfId="22562"/>
    <cellStyle name="40% - Accent3 4 3 2 5 6" xfId="26748"/>
    <cellStyle name="40% - Accent3 4 3 2 5 7" xfId="30627"/>
    <cellStyle name="40% - Accent3 4 3 2 6" xfId="5756"/>
    <cellStyle name="40% - Accent3 4 3 2 7" xfId="10048"/>
    <cellStyle name="40% - Accent3 4 3 2 8" xfId="14326"/>
    <cellStyle name="40% - Accent3 4 3 2 9" xfId="18583"/>
    <cellStyle name="40% - Accent3 4 3 3" xfId="2037"/>
    <cellStyle name="40% - Accent3 4 3 3 2" xfId="3818"/>
    <cellStyle name="40% - Accent3 4 3 3 2 2" xfId="8792"/>
    <cellStyle name="40% - Accent3 4 3 3 2 3" xfId="13069"/>
    <cellStyle name="40% - Accent3 4 3 3 2 4" xfId="17328"/>
    <cellStyle name="40% - Accent3 4 3 3 2 5" xfId="21547"/>
    <cellStyle name="40% - Accent3 4 3 3 2 6" xfId="25742"/>
    <cellStyle name="40% - Accent3 4 3 3 2 7" xfId="29638"/>
    <cellStyle name="40% - Accent3 4 3 3 3" xfId="7013"/>
    <cellStyle name="40% - Accent3 4 3 3 4" xfId="11298"/>
    <cellStyle name="40% - Accent3 4 3 3 5" xfId="15570"/>
    <cellStyle name="40% - Accent3 4 3 3 6" xfId="19805"/>
    <cellStyle name="40% - Accent3 4 3 3 7" xfId="24043"/>
    <cellStyle name="40% - Accent3 4 3 3 8" xfId="28121"/>
    <cellStyle name="40% - Accent3 4 3 4" xfId="1176"/>
    <cellStyle name="40% - Accent3 4 3 4 2" xfId="6153"/>
    <cellStyle name="40% - Accent3 4 3 4 3" xfId="10442"/>
    <cellStyle name="40% - Accent3 4 3 4 4" xfId="14720"/>
    <cellStyle name="40% - Accent3 4 3 4 5" xfId="18963"/>
    <cellStyle name="40% - Accent3 4 3 4 6" xfId="23209"/>
    <cellStyle name="40% - Accent3 4 3 4 7" xfId="27314"/>
    <cellStyle name="40% - Accent3 4 3 5" xfId="3160"/>
    <cellStyle name="40% - Accent3 4 3 5 2" xfId="8134"/>
    <cellStyle name="40% - Accent3 4 3 5 3" xfId="12411"/>
    <cellStyle name="40% - Accent3 4 3 5 4" xfId="16671"/>
    <cellStyle name="40% - Accent3 4 3 5 5" xfId="20889"/>
    <cellStyle name="40% - Accent3 4 3 5 6" xfId="25085"/>
    <cellStyle name="40% - Accent3 4 3 5 7" xfId="28981"/>
    <cellStyle name="40% - Accent3 4 3 6" xfId="4509"/>
    <cellStyle name="40% - Accent3 4 3 6 2" xfId="9481"/>
    <cellStyle name="40% - Accent3 4 3 6 3" xfId="13759"/>
    <cellStyle name="40% - Accent3 4 3 6 4" xfId="18016"/>
    <cellStyle name="40% - Accent3 4 3 6 5" xfId="22233"/>
    <cellStyle name="40% - Accent3 4 3 6 6" xfId="26419"/>
    <cellStyle name="40% - Accent3 4 3 6 7" xfId="30298"/>
    <cellStyle name="40% - Accent3 4 3 7" xfId="5383"/>
    <cellStyle name="40% - Accent3 4 3 8" xfId="6070"/>
    <cellStyle name="40% - Accent3 4 3 9" xfId="10359"/>
    <cellStyle name="40% - Accent3 4 4" xfId="518"/>
    <cellStyle name="40% - Accent3 4 4 10" xfId="17814"/>
    <cellStyle name="40% - Accent3 4 4 11" xfId="12091"/>
    <cellStyle name="40% - Accent3 4 4 12" xfId="26225"/>
    <cellStyle name="40% - Accent3 4 4 2" xfId="892"/>
    <cellStyle name="40% - Accent3 4 4 2 10" xfId="22948"/>
    <cellStyle name="40% - Accent3 4 4 2 11" xfId="27100"/>
    <cellStyle name="40% - Accent3 4 4 2 2" xfId="2413"/>
    <cellStyle name="40% - Accent3 4 4 2 2 2" xfId="4261"/>
    <cellStyle name="40% - Accent3 4 4 2 2 2 2" xfId="9235"/>
    <cellStyle name="40% - Accent3 4 4 2 2 2 3" xfId="13512"/>
    <cellStyle name="40% - Accent3 4 4 2 2 2 4" xfId="17771"/>
    <cellStyle name="40% - Accent3 4 4 2 2 2 5" xfId="21990"/>
    <cellStyle name="40% - Accent3 4 4 2 2 2 6" xfId="26185"/>
    <cellStyle name="40% - Accent3 4 4 2 2 2 7" xfId="30081"/>
    <cellStyle name="40% - Accent3 4 4 2 2 3" xfId="7389"/>
    <cellStyle name="40% - Accent3 4 4 2 2 4" xfId="11674"/>
    <cellStyle name="40% - Accent3 4 4 2 2 5" xfId="15946"/>
    <cellStyle name="40% - Accent3 4 4 2 2 6" xfId="20181"/>
    <cellStyle name="40% - Accent3 4 4 2 2 7" xfId="24419"/>
    <cellStyle name="40% - Accent3 4 4 2 2 8" xfId="28497"/>
    <cellStyle name="40% - Accent3 4 4 2 3" xfId="1564"/>
    <cellStyle name="40% - Accent3 4 4 2 3 2" xfId="6541"/>
    <cellStyle name="40% - Accent3 4 4 2 3 3" xfId="10830"/>
    <cellStyle name="40% - Accent3 4 4 2 3 4" xfId="15106"/>
    <cellStyle name="40% - Accent3 4 4 2 3 5" xfId="19346"/>
    <cellStyle name="40% - Accent3 4 4 2 3 6" xfId="23595"/>
    <cellStyle name="40% - Accent3 4 4 2 3 7" xfId="27690"/>
    <cellStyle name="40% - Accent3 4 4 2 4" xfId="3604"/>
    <cellStyle name="40% - Accent3 4 4 2 4 2" xfId="8578"/>
    <cellStyle name="40% - Accent3 4 4 2 4 3" xfId="12855"/>
    <cellStyle name="40% - Accent3 4 4 2 4 4" xfId="17114"/>
    <cellStyle name="40% - Accent3 4 4 2 4 5" xfId="21333"/>
    <cellStyle name="40% - Accent3 4 4 2 4 6" xfId="25528"/>
    <cellStyle name="40% - Accent3 4 4 2 4 7" xfId="29424"/>
    <cellStyle name="40% - Accent3 4 4 2 5" xfId="4952"/>
    <cellStyle name="40% - Accent3 4 4 2 5 2" xfId="9924"/>
    <cellStyle name="40% - Accent3 4 4 2 5 3" xfId="14202"/>
    <cellStyle name="40% - Accent3 4 4 2 5 4" xfId="18459"/>
    <cellStyle name="40% - Accent3 4 4 2 5 5" xfId="22676"/>
    <cellStyle name="40% - Accent3 4 4 2 5 6" xfId="26862"/>
    <cellStyle name="40% - Accent3 4 4 2 5 7" xfId="30741"/>
    <cellStyle name="40% - Accent3 4 4 2 6" xfId="5870"/>
    <cellStyle name="40% - Accent3 4 4 2 7" xfId="10162"/>
    <cellStyle name="40% - Accent3 4 4 2 8" xfId="14440"/>
    <cellStyle name="40% - Accent3 4 4 2 9" xfId="18697"/>
    <cellStyle name="40% - Accent3 4 4 3" xfId="2166"/>
    <cellStyle name="40% - Accent3 4 4 3 2" xfId="3932"/>
    <cellStyle name="40% - Accent3 4 4 3 2 2" xfId="8906"/>
    <cellStyle name="40% - Accent3 4 4 3 2 3" xfId="13183"/>
    <cellStyle name="40% - Accent3 4 4 3 2 4" xfId="17442"/>
    <cellStyle name="40% - Accent3 4 4 3 2 5" xfId="21661"/>
    <cellStyle name="40% - Accent3 4 4 3 2 6" xfId="25856"/>
    <cellStyle name="40% - Accent3 4 4 3 2 7" xfId="29752"/>
    <cellStyle name="40% - Accent3 4 4 3 3" xfId="7142"/>
    <cellStyle name="40% - Accent3 4 4 3 4" xfId="11427"/>
    <cellStyle name="40% - Accent3 4 4 3 5" xfId="15699"/>
    <cellStyle name="40% - Accent3 4 4 3 6" xfId="19934"/>
    <cellStyle name="40% - Accent3 4 4 3 7" xfId="24172"/>
    <cellStyle name="40% - Accent3 4 4 3 8" xfId="28250"/>
    <cellStyle name="40% - Accent3 4 4 4" xfId="1309"/>
    <cellStyle name="40% - Accent3 4 4 4 2" xfId="6286"/>
    <cellStyle name="40% - Accent3 4 4 4 3" xfId="10575"/>
    <cellStyle name="40% - Accent3 4 4 4 4" xfId="14851"/>
    <cellStyle name="40% - Accent3 4 4 4 5" xfId="19093"/>
    <cellStyle name="40% - Accent3 4 4 4 6" xfId="23340"/>
    <cellStyle name="40% - Accent3 4 4 4 7" xfId="27443"/>
    <cellStyle name="40% - Accent3 4 4 5" xfId="3274"/>
    <cellStyle name="40% - Accent3 4 4 5 2" xfId="8248"/>
    <cellStyle name="40% - Accent3 4 4 5 3" xfId="12525"/>
    <cellStyle name="40% - Accent3 4 4 5 4" xfId="16785"/>
    <cellStyle name="40% - Accent3 4 4 5 5" xfId="21003"/>
    <cellStyle name="40% - Accent3 4 4 5 6" xfId="25199"/>
    <cellStyle name="40% - Accent3 4 4 5 7" xfId="29095"/>
    <cellStyle name="40% - Accent3 4 4 6" xfId="4623"/>
    <cellStyle name="40% - Accent3 4 4 6 2" xfId="9595"/>
    <cellStyle name="40% - Accent3 4 4 6 3" xfId="13873"/>
    <cellStyle name="40% - Accent3 4 4 6 4" xfId="18130"/>
    <cellStyle name="40% - Accent3 4 4 6 5" xfId="22347"/>
    <cellStyle name="40% - Accent3 4 4 6 6" xfId="26533"/>
    <cellStyle name="40% - Accent3 4 4 6 7" xfId="30412"/>
    <cellStyle name="40% - Accent3 4 4 7" xfId="5497"/>
    <cellStyle name="40% - Accent3 4 4 8" xfId="9278"/>
    <cellStyle name="40% - Accent3 4 4 9" xfId="13556"/>
    <cellStyle name="40% - Accent3 4 5" xfId="619"/>
    <cellStyle name="40% - Accent3 4 5 10" xfId="16215"/>
    <cellStyle name="40% - Accent3 4 5 11" xfId="19200"/>
    <cellStyle name="40% - Accent3 4 5 12" xfId="24680"/>
    <cellStyle name="40% - Accent3 4 5 2" xfId="1566"/>
    <cellStyle name="40% - Accent3 4 5 2 2" xfId="2415"/>
    <cellStyle name="40% - Accent3 4 5 2 2 2" xfId="7391"/>
    <cellStyle name="40% - Accent3 4 5 2 2 3" xfId="11676"/>
    <cellStyle name="40% - Accent3 4 5 2 2 4" xfId="15948"/>
    <cellStyle name="40% - Accent3 4 5 2 2 5" xfId="20183"/>
    <cellStyle name="40% - Accent3 4 5 2 2 6" xfId="24421"/>
    <cellStyle name="40% - Accent3 4 5 2 2 7" xfId="28499"/>
    <cellStyle name="40% - Accent3 4 5 2 3" xfId="3988"/>
    <cellStyle name="40% - Accent3 4 5 2 3 2" xfId="8962"/>
    <cellStyle name="40% - Accent3 4 5 2 3 3" xfId="13239"/>
    <cellStyle name="40% - Accent3 4 5 2 3 4" xfId="17498"/>
    <cellStyle name="40% - Accent3 4 5 2 3 5" xfId="21717"/>
    <cellStyle name="40% - Accent3 4 5 2 3 6" xfId="25912"/>
    <cellStyle name="40% - Accent3 4 5 2 3 7" xfId="29808"/>
    <cellStyle name="40% - Accent3 4 5 2 4" xfId="6543"/>
    <cellStyle name="40% - Accent3 4 5 2 5" xfId="10832"/>
    <cellStyle name="40% - Accent3 4 5 2 6" xfId="15108"/>
    <cellStyle name="40% - Accent3 4 5 2 7" xfId="19348"/>
    <cellStyle name="40% - Accent3 4 5 2 8" xfId="23597"/>
    <cellStyle name="40% - Accent3 4 5 2 9" xfId="27692"/>
    <cellStyle name="40% - Accent3 4 5 3" xfId="2414"/>
    <cellStyle name="40% - Accent3 4 5 3 2" xfId="7390"/>
    <cellStyle name="40% - Accent3 4 5 3 3" xfId="11675"/>
    <cellStyle name="40% - Accent3 4 5 3 4" xfId="15947"/>
    <cellStyle name="40% - Accent3 4 5 3 5" xfId="20182"/>
    <cellStyle name="40% - Accent3 4 5 3 6" xfId="24420"/>
    <cellStyle name="40% - Accent3 4 5 3 7" xfId="28498"/>
    <cellStyle name="40% - Accent3 4 5 4" xfId="1565"/>
    <cellStyle name="40% - Accent3 4 5 4 2" xfId="6542"/>
    <cellStyle name="40% - Accent3 4 5 4 3" xfId="10831"/>
    <cellStyle name="40% - Accent3 4 5 4 4" xfId="15107"/>
    <cellStyle name="40% - Accent3 4 5 4 5" xfId="19347"/>
    <cellStyle name="40% - Accent3 4 5 4 6" xfId="23596"/>
    <cellStyle name="40% - Accent3 4 5 4 7" xfId="27691"/>
    <cellStyle name="40% - Accent3 4 5 5" xfId="3331"/>
    <cellStyle name="40% - Accent3 4 5 5 2" xfId="8305"/>
    <cellStyle name="40% - Accent3 4 5 5 3" xfId="12582"/>
    <cellStyle name="40% - Accent3 4 5 5 4" xfId="16841"/>
    <cellStyle name="40% - Accent3 4 5 5 5" xfId="21060"/>
    <cellStyle name="40% - Accent3 4 5 5 6" xfId="25255"/>
    <cellStyle name="40% - Accent3 4 5 5 7" xfId="29151"/>
    <cellStyle name="40% - Accent3 4 5 6" xfId="4679"/>
    <cellStyle name="40% - Accent3 4 5 6 2" xfId="9651"/>
    <cellStyle name="40% - Accent3 4 5 6 3" xfId="13929"/>
    <cellStyle name="40% - Accent3 4 5 6 4" xfId="18186"/>
    <cellStyle name="40% - Accent3 4 5 6 5" xfId="22403"/>
    <cellStyle name="40% - Accent3 4 5 6 6" xfId="26589"/>
    <cellStyle name="40% - Accent3 4 5 6 7" xfId="30468"/>
    <cellStyle name="40% - Accent3 4 5 7" xfId="5597"/>
    <cellStyle name="40% - Accent3 4 5 8" xfId="7659"/>
    <cellStyle name="40% - Accent3 4 5 9" xfId="11941"/>
    <cellStyle name="40% - Accent3 4 6" xfId="1567"/>
    <cellStyle name="40% - Accent3 4 6 2" xfId="2416"/>
    <cellStyle name="40% - Accent3 4 6 2 2" xfId="7392"/>
    <cellStyle name="40% - Accent3 4 6 2 3" xfId="11677"/>
    <cellStyle name="40% - Accent3 4 6 2 4" xfId="15949"/>
    <cellStyle name="40% - Accent3 4 6 2 5" xfId="20184"/>
    <cellStyle name="40% - Accent3 4 6 2 6" xfId="24422"/>
    <cellStyle name="40% - Accent3 4 6 2 7" xfId="28500"/>
    <cellStyle name="40% - Accent3 4 6 3" xfId="3659"/>
    <cellStyle name="40% - Accent3 4 6 3 2" xfId="8633"/>
    <cellStyle name="40% - Accent3 4 6 3 3" xfId="12910"/>
    <cellStyle name="40% - Accent3 4 6 3 4" xfId="17169"/>
    <cellStyle name="40% - Accent3 4 6 3 5" xfId="21388"/>
    <cellStyle name="40% - Accent3 4 6 3 6" xfId="25583"/>
    <cellStyle name="40% - Accent3 4 6 3 7" xfId="29479"/>
    <cellStyle name="40% - Accent3 4 6 4" xfId="6544"/>
    <cellStyle name="40% - Accent3 4 6 5" xfId="10833"/>
    <cellStyle name="40% - Accent3 4 6 6" xfId="15109"/>
    <cellStyle name="40% - Accent3 4 6 7" xfId="19349"/>
    <cellStyle name="40% - Accent3 4 6 8" xfId="23598"/>
    <cellStyle name="40% - Accent3 4 6 9" xfId="27693"/>
    <cellStyle name="40% - Accent3 4 7" xfId="1871"/>
    <cellStyle name="40% - Accent3 4 7 2" xfId="6847"/>
    <cellStyle name="40% - Accent3 4 7 3" xfId="11133"/>
    <cellStyle name="40% - Accent3 4 7 4" xfId="15407"/>
    <cellStyle name="40% - Accent3 4 7 5" xfId="19643"/>
    <cellStyle name="40% - Accent3 4 7 6" xfId="23883"/>
    <cellStyle name="40% - Accent3 4 7 7" xfId="27964"/>
    <cellStyle name="40% - Accent3 4 8" xfId="958"/>
    <cellStyle name="40% - Accent3 4 8 2" xfId="5936"/>
    <cellStyle name="40% - Accent3 4 8 3" xfId="10226"/>
    <cellStyle name="40% - Accent3 4 8 4" xfId="14505"/>
    <cellStyle name="40% - Accent3 4 8 5" xfId="18760"/>
    <cellStyle name="40% - Accent3 4 8 6" xfId="23010"/>
    <cellStyle name="40% - Accent3 4 8 7" xfId="27155"/>
    <cellStyle name="40% - Accent3 4 9" xfId="2996"/>
    <cellStyle name="40% - Accent3 4 9 2" xfId="7970"/>
    <cellStyle name="40% - Accent3 4 9 3" xfId="12247"/>
    <cellStyle name="40% - Accent3 4 9 4" xfId="16507"/>
    <cellStyle name="40% - Accent3 4 9 5" xfId="20726"/>
    <cellStyle name="40% - Accent3 4 9 6" xfId="24924"/>
    <cellStyle name="40% - Accent3 4 9 7" xfId="28821"/>
    <cellStyle name="40% - Accent3 5" xfId="213"/>
    <cellStyle name="40% - Accent3 5 2" xfId="435"/>
    <cellStyle name="40% - Accent3 5 2 10" xfId="16289"/>
    <cellStyle name="40% - Accent3 5 2 11" xfId="24824"/>
    <cellStyle name="40% - Accent3 5 2 2" xfId="809"/>
    <cellStyle name="40% - Accent3 5 2 2 10" xfId="18614"/>
    <cellStyle name="40% - Accent3 5 2 2 11" xfId="22865"/>
    <cellStyle name="40% - Accent3 5 2 2 12" xfId="27017"/>
    <cellStyle name="40% - Accent3 5 2 2 2" xfId="1568"/>
    <cellStyle name="40% - Accent3 5 2 2 2 2" xfId="2417"/>
    <cellStyle name="40% - Accent3 5 2 2 2 2 2" xfId="7393"/>
    <cellStyle name="40% - Accent3 5 2 2 2 2 3" xfId="11678"/>
    <cellStyle name="40% - Accent3 5 2 2 2 2 4" xfId="15950"/>
    <cellStyle name="40% - Accent3 5 2 2 2 2 5" xfId="20185"/>
    <cellStyle name="40% - Accent3 5 2 2 2 2 6" xfId="24423"/>
    <cellStyle name="40% - Accent3 5 2 2 2 2 7" xfId="28501"/>
    <cellStyle name="40% - Accent3 5 2 2 2 3" xfId="4178"/>
    <cellStyle name="40% - Accent3 5 2 2 2 3 2" xfId="9152"/>
    <cellStyle name="40% - Accent3 5 2 2 2 3 3" xfId="13429"/>
    <cellStyle name="40% - Accent3 5 2 2 2 3 4" xfId="17688"/>
    <cellStyle name="40% - Accent3 5 2 2 2 3 5" xfId="21907"/>
    <cellStyle name="40% - Accent3 5 2 2 2 3 6" xfId="26102"/>
    <cellStyle name="40% - Accent3 5 2 2 2 3 7" xfId="29998"/>
    <cellStyle name="40% - Accent3 5 2 2 2 4" xfId="6545"/>
    <cellStyle name="40% - Accent3 5 2 2 2 5" xfId="10834"/>
    <cellStyle name="40% - Accent3 5 2 2 2 6" xfId="15110"/>
    <cellStyle name="40% - Accent3 5 2 2 2 7" xfId="19350"/>
    <cellStyle name="40% - Accent3 5 2 2 2 8" xfId="23599"/>
    <cellStyle name="40% - Accent3 5 2 2 2 9" xfId="27694"/>
    <cellStyle name="40% - Accent3 5 2 2 3" xfId="2068"/>
    <cellStyle name="40% - Accent3 5 2 2 3 2" xfId="7044"/>
    <cellStyle name="40% - Accent3 5 2 2 3 3" xfId="11329"/>
    <cellStyle name="40% - Accent3 5 2 2 3 4" xfId="15601"/>
    <cellStyle name="40% - Accent3 5 2 2 3 5" xfId="19836"/>
    <cellStyle name="40% - Accent3 5 2 2 3 6" xfId="24074"/>
    <cellStyle name="40% - Accent3 5 2 2 3 7" xfId="28152"/>
    <cellStyle name="40% - Accent3 5 2 2 4" xfId="1207"/>
    <cellStyle name="40% - Accent3 5 2 2 4 2" xfId="6184"/>
    <cellStyle name="40% - Accent3 5 2 2 4 3" xfId="10473"/>
    <cellStyle name="40% - Accent3 5 2 2 4 4" xfId="14751"/>
    <cellStyle name="40% - Accent3 5 2 2 4 5" xfId="18994"/>
    <cellStyle name="40% - Accent3 5 2 2 4 6" xfId="23240"/>
    <cellStyle name="40% - Accent3 5 2 2 4 7" xfId="27345"/>
    <cellStyle name="40% - Accent3 5 2 2 5" xfId="3521"/>
    <cellStyle name="40% - Accent3 5 2 2 5 2" xfId="8495"/>
    <cellStyle name="40% - Accent3 5 2 2 5 3" xfId="12772"/>
    <cellStyle name="40% - Accent3 5 2 2 5 4" xfId="17031"/>
    <cellStyle name="40% - Accent3 5 2 2 5 5" xfId="21250"/>
    <cellStyle name="40% - Accent3 5 2 2 5 6" xfId="25445"/>
    <cellStyle name="40% - Accent3 5 2 2 5 7" xfId="29341"/>
    <cellStyle name="40% - Accent3 5 2 2 6" xfId="4869"/>
    <cellStyle name="40% - Accent3 5 2 2 6 2" xfId="9841"/>
    <cellStyle name="40% - Accent3 5 2 2 6 3" xfId="14119"/>
    <cellStyle name="40% - Accent3 5 2 2 6 4" xfId="18376"/>
    <cellStyle name="40% - Accent3 5 2 2 6 5" xfId="22593"/>
    <cellStyle name="40% - Accent3 5 2 2 6 6" xfId="26779"/>
    <cellStyle name="40% - Accent3 5 2 2 6 7" xfId="30658"/>
    <cellStyle name="40% - Accent3 5 2 2 7" xfId="5787"/>
    <cellStyle name="40% - Accent3 5 2 2 8" xfId="10079"/>
    <cellStyle name="40% - Accent3 5 2 2 9" xfId="14357"/>
    <cellStyle name="40% - Accent3 5 2 3" xfId="1118"/>
    <cellStyle name="40% - Accent3 5 2 3 2" xfId="3849"/>
    <cellStyle name="40% - Accent3 5 2 3 2 2" xfId="8823"/>
    <cellStyle name="40% - Accent3 5 2 3 2 3" xfId="13100"/>
    <cellStyle name="40% - Accent3 5 2 3 2 4" xfId="17359"/>
    <cellStyle name="40% - Accent3 5 2 3 2 5" xfId="21578"/>
    <cellStyle name="40% - Accent3 5 2 3 2 6" xfId="25773"/>
    <cellStyle name="40% - Accent3 5 2 3 2 7" xfId="29669"/>
    <cellStyle name="40% - Accent3 5 2 4" xfId="3191"/>
    <cellStyle name="40% - Accent3 5 2 4 2" xfId="8165"/>
    <cellStyle name="40% - Accent3 5 2 4 3" xfId="12442"/>
    <cellStyle name="40% - Accent3 5 2 4 4" xfId="16702"/>
    <cellStyle name="40% - Accent3 5 2 4 5" xfId="20920"/>
    <cellStyle name="40% - Accent3 5 2 4 6" xfId="25116"/>
    <cellStyle name="40% - Accent3 5 2 4 7" xfId="29012"/>
    <cellStyle name="40% - Accent3 5 2 5" xfId="4540"/>
    <cellStyle name="40% - Accent3 5 2 5 2" xfId="9512"/>
    <cellStyle name="40% - Accent3 5 2 5 3" xfId="13790"/>
    <cellStyle name="40% - Accent3 5 2 5 4" xfId="18047"/>
    <cellStyle name="40% - Accent3 5 2 5 5" xfId="22264"/>
    <cellStyle name="40% - Accent3 5 2 5 6" xfId="26450"/>
    <cellStyle name="40% - Accent3 5 2 5 7" xfId="30329"/>
    <cellStyle name="40% - Accent3 5 2 6" xfId="5414"/>
    <cellStyle name="40% - Accent3 5 2 7" xfId="7848"/>
    <cellStyle name="40% - Accent3 5 2 8" xfId="12128"/>
    <cellStyle name="40% - Accent3 5 2 9" xfId="16393"/>
    <cellStyle name="40% - Accent3 5 3" xfId="328"/>
    <cellStyle name="40% - Accent3 5 3 10" xfId="7642"/>
    <cellStyle name="40% - Accent3 5 3 11" xfId="23024"/>
    <cellStyle name="40% - Accent3 5 3 2" xfId="711"/>
    <cellStyle name="40% - Accent3 5 3 2 10" xfId="26919"/>
    <cellStyle name="40% - Accent3 5 3 2 2" xfId="2418"/>
    <cellStyle name="40% - Accent3 5 3 2 2 2" xfId="4080"/>
    <cellStyle name="40% - Accent3 5 3 2 2 2 2" xfId="9054"/>
    <cellStyle name="40% - Accent3 5 3 2 2 2 3" xfId="13331"/>
    <cellStyle name="40% - Accent3 5 3 2 2 2 4" xfId="17590"/>
    <cellStyle name="40% - Accent3 5 3 2 2 2 5" xfId="21809"/>
    <cellStyle name="40% - Accent3 5 3 2 2 2 6" xfId="26004"/>
    <cellStyle name="40% - Accent3 5 3 2 2 2 7" xfId="29900"/>
    <cellStyle name="40% - Accent3 5 3 2 2 3" xfId="7394"/>
    <cellStyle name="40% - Accent3 5 3 2 2 4" xfId="11679"/>
    <cellStyle name="40% - Accent3 5 3 2 2 5" xfId="15951"/>
    <cellStyle name="40% - Accent3 5 3 2 2 6" xfId="20186"/>
    <cellStyle name="40% - Accent3 5 3 2 2 7" xfId="24424"/>
    <cellStyle name="40% - Accent3 5 3 2 2 8" xfId="28502"/>
    <cellStyle name="40% - Accent3 5 3 2 3" xfId="3423"/>
    <cellStyle name="40% - Accent3 5 3 2 3 2" xfId="8397"/>
    <cellStyle name="40% - Accent3 5 3 2 3 3" xfId="12674"/>
    <cellStyle name="40% - Accent3 5 3 2 3 4" xfId="16933"/>
    <cellStyle name="40% - Accent3 5 3 2 3 5" xfId="21152"/>
    <cellStyle name="40% - Accent3 5 3 2 3 6" xfId="25347"/>
    <cellStyle name="40% - Accent3 5 3 2 3 7" xfId="29243"/>
    <cellStyle name="40% - Accent3 5 3 2 4" xfId="4771"/>
    <cellStyle name="40% - Accent3 5 3 2 4 2" xfId="9743"/>
    <cellStyle name="40% - Accent3 5 3 2 4 3" xfId="14021"/>
    <cellStyle name="40% - Accent3 5 3 2 4 4" xfId="18278"/>
    <cellStyle name="40% - Accent3 5 3 2 4 5" xfId="22495"/>
    <cellStyle name="40% - Accent3 5 3 2 4 6" xfId="26681"/>
    <cellStyle name="40% - Accent3 5 3 2 4 7" xfId="30560"/>
    <cellStyle name="40% - Accent3 5 3 2 5" xfId="5689"/>
    <cellStyle name="40% - Accent3 5 3 2 6" xfId="9981"/>
    <cellStyle name="40% - Accent3 5 3 2 7" xfId="14259"/>
    <cellStyle name="40% - Accent3 5 3 2 8" xfId="18516"/>
    <cellStyle name="40% - Accent3 5 3 2 9" xfId="22767"/>
    <cellStyle name="40% - Accent3 5 3 3" xfId="1569"/>
    <cellStyle name="40% - Accent3 5 3 3 2" xfId="3751"/>
    <cellStyle name="40% - Accent3 5 3 3 2 2" xfId="8725"/>
    <cellStyle name="40% - Accent3 5 3 3 2 3" xfId="13002"/>
    <cellStyle name="40% - Accent3 5 3 3 2 4" xfId="17261"/>
    <cellStyle name="40% - Accent3 5 3 3 2 5" xfId="21480"/>
    <cellStyle name="40% - Accent3 5 3 3 2 6" xfId="25675"/>
    <cellStyle name="40% - Accent3 5 3 3 2 7" xfId="29571"/>
    <cellStyle name="40% - Accent3 5 3 3 3" xfId="6546"/>
    <cellStyle name="40% - Accent3 5 3 3 4" xfId="10835"/>
    <cellStyle name="40% - Accent3 5 3 3 5" xfId="15111"/>
    <cellStyle name="40% - Accent3 5 3 3 6" xfId="19351"/>
    <cellStyle name="40% - Accent3 5 3 3 7" xfId="23600"/>
    <cellStyle name="40% - Accent3 5 3 3 8" xfId="27695"/>
    <cellStyle name="40% - Accent3 5 3 4" xfId="3093"/>
    <cellStyle name="40% - Accent3 5 3 4 2" xfId="8067"/>
    <cellStyle name="40% - Accent3 5 3 4 3" xfId="12344"/>
    <cellStyle name="40% - Accent3 5 3 4 4" xfId="16604"/>
    <cellStyle name="40% - Accent3 5 3 4 5" xfId="20822"/>
    <cellStyle name="40% - Accent3 5 3 4 6" xfId="25018"/>
    <cellStyle name="40% - Accent3 5 3 4 7" xfId="28914"/>
    <cellStyle name="40% - Accent3 5 3 5" xfId="4442"/>
    <cellStyle name="40% - Accent3 5 3 5 2" xfId="9414"/>
    <cellStyle name="40% - Accent3 5 3 5 3" xfId="13692"/>
    <cellStyle name="40% - Accent3 5 3 5 4" xfId="17949"/>
    <cellStyle name="40% - Accent3 5 3 5 5" xfId="22166"/>
    <cellStyle name="40% - Accent3 5 3 5 6" xfId="26352"/>
    <cellStyle name="40% - Accent3 5 3 5 7" xfId="30231"/>
    <cellStyle name="40% - Accent3 5 3 6" xfId="5307"/>
    <cellStyle name="40% - Accent3 5 3 7" xfId="5952"/>
    <cellStyle name="40% - Accent3 5 3 8" xfId="10242"/>
    <cellStyle name="40% - Accent3 5 3 9" xfId="14520"/>
    <cellStyle name="40% - Accent3 5 4" xfId="1907"/>
    <cellStyle name="40% - Accent3 5 4 2" xfId="6883"/>
    <cellStyle name="40% - Accent3 5 4 3" xfId="11169"/>
    <cellStyle name="40% - Accent3 5 4 4" xfId="15441"/>
    <cellStyle name="40% - Accent3 5 4 5" xfId="19679"/>
    <cellStyle name="40% - Accent3 5 4 6" xfId="23917"/>
    <cellStyle name="40% - Accent3 5 4 7" xfId="27998"/>
    <cellStyle name="40% - Accent3 5 5" xfId="1012"/>
    <cellStyle name="40% - Accent3 5 5 2" xfId="5990"/>
    <cellStyle name="40% - Accent3 5 5 3" xfId="10280"/>
    <cellStyle name="40% - Accent3 5 5 4" xfId="14558"/>
    <cellStyle name="40% - Accent3 5 5 5" xfId="18810"/>
    <cellStyle name="40% - Accent3 5 5 6" xfId="23059"/>
    <cellStyle name="40% - Accent3 5 5 7" xfId="27190"/>
    <cellStyle name="40% - Accent3 6" xfId="367"/>
    <cellStyle name="40% - Accent3 6 10" xfId="20501"/>
    <cellStyle name="40% - Accent3 6 11" xfId="23680"/>
    <cellStyle name="40% - Accent3 6 2" xfId="741"/>
    <cellStyle name="40% - Accent3 6 2 10" xfId="18546"/>
    <cellStyle name="40% - Accent3 6 2 11" xfId="22797"/>
    <cellStyle name="40% - Accent3 6 2 12" xfId="26949"/>
    <cellStyle name="40% - Accent3 6 2 2" xfId="1570"/>
    <cellStyle name="40% - Accent3 6 2 2 2" xfId="2419"/>
    <cellStyle name="40% - Accent3 6 2 2 2 2" xfId="7395"/>
    <cellStyle name="40% - Accent3 6 2 2 2 3" xfId="11680"/>
    <cellStyle name="40% - Accent3 6 2 2 2 4" xfId="15952"/>
    <cellStyle name="40% - Accent3 6 2 2 2 5" xfId="20187"/>
    <cellStyle name="40% - Accent3 6 2 2 2 6" xfId="24425"/>
    <cellStyle name="40% - Accent3 6 2 2 2 7" xfId="28503"/>
    <cellStyle name="40% - Accent3 6 2 2 3" xfId="4110"/>
    <cellStyle name="40% - Accent3 6 2 2 3 2" xfId="9084"/>
    <cellStyle name="40% - Accent3 6 2 2 3 3" xfId="13361"/>
    <cellStyle name="40% - Accent3 6 2 2 3 4" xfId="17620"/>
    <cellStyle name="40% - Accent3 6 2 2 3 5" xfId="21839"/>
    <cellStyle name="40% - Accent3 6 2 2 3 6" xfId="26034"/>
    <cellStyle name="40% - Accent3 6 2 2 3 7" xfId="29930"/>
    <cellStyle name="40% - Accent3 6 2 2 4" xfId="6547"/>
    <cellStyle name="40% - Accent3 6 2 2 5" xfId="10836"/>
    <cellStyle name="40% - Accent3 6 2 2 6" xfId="15112"/>
    <cellStyle name="40% - Accent3 6 2 2 7" xfId="19352"/>
    <cellStyle name="40% - Accent3 6 2 2 8" xfId="23601"/>
    <cellStyle name="40% - Accent3 6 2 2 9" xfId="27696"/>
    <cellStyle name="40% - Accent3 6 2 3" xfId="2000"/>
    <cellStyle name="40% - Accent3 6 2 3 2" xfId="6976"/>
    <cellStyle name="40% - Accent3 6 2 3 3" xfId="11261"/>
    <cellStyle name="40% - Accent3 6 2 3 4" xfId="15533"/>
    <cellStyle name="40% - Accent3 6 2 3 5" xfId="19768"/>
    <cellStyle name="40% - Accent3 6 2 3 6" xfId="24006"/>
    <cellStyle name="40% - Accent3 6 2 3 7" xfId="28084"/>
    <cellStyle name="40% - Accent3 6 2 4" xfId="1139"/>
    <cellStyle name="40% - Accent3 6 2 4 2" xfId="6116"/>
    <cellStyle name="40% - Accent3 6 2 4 3" xfId="10405"/>
    <cellStyle name="40% - Accent3 6 2 4 4" xfId="14683"/>
    <cellStyle name="40% - Accent3 6 2 4 5" xfId="18926"/>
    <cellStyle name="40% - Accent3 6 2 4 6" xfId="23172"/>
    <cellStyle name="40% - Accent3 6 2 4 7" xfId="27277"/>
    <cellStyle name="40% - Accent3 6 2 5" xfId="3453"/>
    <cellStyle name="40% - Accent3 6 2 5 2" xfId="8427"/>
    <cellStyle name="40% - Accent3 6 2 5 3" xfId="12704"/>
    <cellStyle name="40% - Accent3 6 2 5 4" xfId="16963"/>
    <cellStyle name="40% - Accent3 6 2 5 5" xfId="21182"/>
    <cellStyle name="40% - Accent3 6 2 5 6" xfId="25377"/>
    <cellStyle name="40% - Accent3 6 2 5 7" xfId="29273"/>
    <cellStyle name="40% - Accent3 6 2 6" xfId="4801"/>
    <cellStyle name="40% - Accent3 6 2 6 2" xfId="9773"/>
    <cellStyle name="40% - Accent3 6 2 6 3" xfId="14051"/>
    <cellStyle name="40% - Accent3 6 2 6 4" xfId="18308"/>
    <cellStyle name="40% - Accent3 6 2 6 5" xfId="22525"/>
    <cellStyle name="40% - Accent3 6 2 6 6" xfId="26711"/>
    <cellStyle name="40% - Accent3 6 2 6 7" xfId="30590"/>
    <cellStyle name="40% - Accent3 6 2 7" xfId="5719"/>
    <cellStyle name="40% - Accent3 6 2 8" xfId="10011"/>
    <cellStyle name="40% - Accent3 6 2 9" xfId="14289"/>
    <cellStyle name="40% - Accent3 6 3" xfId="1028"/>
    <cellStyle name="40% - Accent3 6 3 2" xfId="3781"/>
    <cellStyle name="40% - Accent3 6 3 2 2" xfId="8755"/>
    <cellStyle name="40% - Accent3 6 3 2 3" xfId="13032"/>
    <cellStyle name="40% - Accent3 6 3 2 4" xfId="17291"/>
    <cellStyle name="40% - Accent3 6 3 2 5" xfId="21510"/>
    <cellStyle name="40% - Accent3 6 3 2 6" xfId="25705"/>
    <cellStyle name="40% - Accent3 6 3 2 7" xfId="29601"/>
    <cellStyle name="40% - Accent3 6 4" xfId="3123"/>
    <cellStyle name="40% - Accent3 6 4 2" xfId="8097"/>
    <cellStyle name="40% - Accent3 6 4 3" xfId="12374"/>
    <cellStyle name="40% - Accent3 6 4 4" xfId="16634"/>
    <cellStyle name="40% - Accent3 6 4 5" xfId="20852"/>
    <cellStyle name="40% - Accent3 6 4 6" xfId="25048"/>
    <cellStyle name="40% - Accent3 6 4 7" xfId="28944"/>
    <cellStyle name="40% - Accent3 6 5" xfId="4472"/>
    <cellStyle name="40% - Accent3 6 5 2" xfId="9444"/>
    <cellStyle name="40% - Accent3 6 5 3" xfId="13722"/>
    <cellStyle name="40% - Accent3 6 5 4" xfId="17979"/>
    <cellStyle name="40% - Accent3 6 5 5" xfId="22196"/>
    <cellStyle name="40% - Accent3 6 5 6" xfId="26382"/>
    <cellStyle name="40% - Accent3 6 5 7" xfId="30261"/>
    <cellStyle name="40% - Accent3 6 6" xfId="5346"/>
    <cellStyle name="40% - Accent3 6 7" xfId="6629"/>
    <cellStyle name="40% - Accent3 6 8" xfId="10918"/>
    <cellStyle name="40% - Accent3 6 9" xfId="15194"/>
    <cellStyle name="40% - Accent3 7" xfId="557"/>
    <cellStyle name="40% - Accent3 7 2" xfId="1571"/>
    <cellStyle name="40% - Accent3 7 2 2" xfId="2420"/>
    <cellStyle name="40% - Accent3 7 2 2 2" xfId="7396"/>
    <cellStyle name="40% - Accent3 7 2 2 3" xfId="11681"/>
    <cellStyle name="40% - Accent3 7 2 2 4" xfId="15953"/>
    <cellStyle name="40% - Accent3 7 2 2 5" xfId="20188"/>
    <cellStyle name="40% - Accent3 7 2 2 6" xfId="24426"/>
    <cellStyle name="40% - Accent3 7 2 2 7" xfId="28504"/>
    <cellStyle name="40% - Accent3 7 2 3" xfId="6548"/>
    <cellStyle name="40% - Accent3 7 2 4" xfId="10837"/>
    <cellStyle name="40% - Accent3 7 2 5" xfId="15113"/>
    <cellStyle name="40% - Accent3 7 2 6" xfId="19353"/>
    <cellStyle name="40% - Accent3 7 2 7" xfId="23602"/>
    <cellStyle name="40% - Accent3 7 2 8" xfId="27697"/>
    <cellStyle name="40% - Accent3 7 3" xfId="2133"/>
    <cellStyle name="40% - Accent3 7 3 2" xfId="7109"/>
    <cellStyle name="40% - Accent3 7 3 3" xfId="11394"/>
    <cellStyle name="40% - Accent3 7 3 4" xfId="15666"/>
    <cellStyle name="40% - Accent3 7 3 5" xfId="19901"/>
    <cellStyle name="40% - Accent3 7 3 6" xfId="24139"/>
    <cellStyle name="40% - Accent3 7 3 7" xfId="28217"/>
    <cellStyle name="40% - Accent3 7 4" xfId="1274"/>
    <cellStyle name="40% - Accent3 7 4 2" xfId="6251"/>
    <cellStyle name="40% - Accent3 7 4 3" xfId="10540"/>
    <cellStyle name="40% - Accent3 7 4 4" xfId="14816"/>
    <cellStyle name="40% - Accent3 7 4 5" xfId="19059"/>
    <cellStyle name="40% - Accent3 7 4 6" xfId="23305"/>
    <cellStyle name="40% - Accent3 7 4 7" xfId="27410"/>
    <cellStyle name="40% - Accent3 8" xfId="1572"/>
    <cellStyle name="40% - Accent4" xfId="10" builtinId="43" customBuiltin="1"/>
    <cellStyle name="40% - Accent4 2" xfId="87"/>
    <cellStyle name="40% - Accent4 2 10" xfId="2979"/>
    <cellStyle name="40% - Accent4 2 10 2" xfId="7953"/>
    <cellStyle name="40% - Accent4 2 10 3" xfId="12230"/>
    <cellStyle name="40% - Accent4 2 10 4" xfId="16490"/>
    <cellStyle name="40% - Accent4 2 10 5" xfId="20709"/>
    <cellStyle name="40% - Accent4 2 10 6" xfId="24907"/>
    <cellStyle name="40% - Accent4 2 10 7" xfId="28804"/>
    <cellStyle name="40% - Accent4 2 11" xfId="4335"/>
    <cellStyle name="40% - Accent4 2 11 2" xfId="9307"/>
    <cellStyle name="40% - Accent4 2 11 3" xfId="13585"/>
    <cellStyle name="40% - Accent4 2 11 4" xfId="17842"/>
    <cellStyle name="40% - Accent4 2 11 5" xfId="22059"/>
    <cellStyle name="40% - Accent4 2 11 6" xfId="26245"/>
    <cellStyle name="40% - Accent4 2 11 7" xfId="30124"/>
    <cellStyle name="40% - Accent4 2 12" xfId="5068"/>
    <cellStyle name="40% - Accent4 2 13" xfId="6094"/>
    <cellStyle name="40% - Accent4 2 14" xfId="10382"/>
    <cellStyle name="40% - Accent4 2 15" xfId="14661"/>
    <cellStyle name="40% - Accent4 2 16" xfId="11971"/>
    <cellStyle name="40% - Accent4 2 17" xfId="23151"/>
    <cellStyle name="40% - Accent4 2 2" xfId="173"/>
    <cellStyle name="40% - Accent4 2 2 10" xfId="4367"/>
    <cellStyle name="40% - Accent4 2 2 10 2" xfId="9339"/>
    <cellStyle name="40% - Accent4 2 2 10 3" xfId="13617"/>
    <cellStyle name="40% - Accent4 2 2 10 4" xfId="17874"/>
    <cellStyle name="40% - Accent4 2 2 10 5" xfId="22091"/>
    <cellStyle name="40% - Accent4 2 2 10 6" xfId="26277"/>
    <cellStyle name="40% - Accent4 2 2 10 7" xfId="30156"/>
    <cellStyle name="40% - Accent4 2 2 11" xfId="5153"/>
    <cellStyle name="40% - Accent4 2 2 12" xfId="5136"/>
    <cellStyle name="40% - Accent4 2 2 13" xfId="5209"/>
    <cellStyle name="40% - Accent4 2 2 14" xfId="5189"/>
    <cellStyle name="40% - Accent4 2 2 15" xfId="4991"/>
    <cellStyle name="40% - Accent4 2 2 16" xfId="16245"/>
    <cellStyle name="40% - Accent4 2 2 2" xfId="317"/>
    <cellStyle name="40% - Accent4 2 2 2 10" xfId="12093"/>
    <cellStyle name="40% - Accent4 2 2 2 11" xfId="16359"/>
    <cellStyle name="40% - Accent4 2 2 2 12" xfId="20679"/>
    <cellStyle name="40% - Accent4 2 2 2 13" xfId="24800"/>
    <cellStyle name="40% - Accent4 2 2 2 2" xfId="481"/>
    <cellStyle name="40% - Accent4 2 2 2 2 10" xfId="17808"/>
    <cellStyle name="40% - Accent4 2 2 2 2 11" xfId="15200"/>
    <cellStyle name="40% - Accent4 2 2 2 2 12" xfId="26219"/>
    <cellStyle name="40% - Accent4 2 2 2 2 2" xfId="855"/>
    <cellStyle name="40% - Accent4 2 2 2 2 2 10" xfId="22911"/>
    <cellStyle name="40% - Accent4 2 2 2 2 2 11" xfId="27063"/>
    <cellStyle name="40% - Accent4 2 2 2 2 2 2" xfId="2421"/>
    <cellStyle name="40% - Accent4 2 2 2 2 2 2 2" xfId="4224"/>
    <cellStyle name="40% - Accent4 2 2 2 2 2 2 2 2" xfId="9198"/>
    <cellStyle name="40% - Accent4 2 2 2 2 2 2 2 3" xfId="13475"/>
    <cellStyle name="40% - Accent4 2 2 2 2 2 2 2 4" xfId="17734"/>
    <cellStyle name="40% - Accent4 2 2 2 2 2 2 2 5" xfId="21953"/>
    <cellStyle name="40% - Accent4 2 2 2 2 2 2 2 6" xfId="26148"/>
    <cellStyle name="40% - Accent4 2 2 2 2 2 2 2 7" xfId="30044"/>
    <cellStyle name="40% - Accent4 2 2 2 2 2 2 3" xfId="7397"/>
    <cellStyle name="40% - Accent4 2 2 2 2 2 2 4" xfId="11682"/>
    <cellStyle name="40% - Accent4 2 2 2 2 2 2 5" xfId="15954"/>
    <cellStyle name="40% - Accent4 2 2 2 2 2 2 6" xfId="20189"/>
    <cellStyle name="40% - Accent4 2 2 2 2 2 2 7" xfId="24427"/>
    <cellStyle name="40% - Accent4 2 2 2 2 2 2 8" xfId="28505"/>
    <cellStyle name="40% - Accent4 2 2 2 2 2 3" xfId="1573"/>
    <cellStyle name="40% - Accent4 2 2 2 2 2 3 2" xfId="6550"/>
    <cellStyle name="40% - Accent4 2 2 2 2 2 3 3" xfId="10839"/>
    <cellStyle name="40% - Accent4 2 2 2 2 2 3 4" xfId="15115"/>
    <cellStyle name="40% - Accent4 2 2 2 2 2 3 5" xfId="19354"/>
    <cellStyle name="40% - Accent4 2 2 2 2 2 3 6" xfId="23604"/>
    <cellStyle name="40% - Accent4 2 2 2 2 2 3 7" xfId="27698"/>
    <cellStyle name="40% - Accent4 2 2 2 2 2 4" xfId="3567"/>
    <cellStyle name="40% - Accent4 2 2 2 2 2 4 2" xfId="8541"/>
    <cellStyle name="40% - Accent4 2 2 2 2 2 4 3" xfId="12818"/>
    <cellStyle name="40% - Accent4 2 2 2 2 2 4 4" xfId="17077"/>
    <cellStyle name="40% - Accent4 2 2 2 2 2 4 5" xfId="21296"/>
    <cellStyle name="40% - Accent4 2 2 2 2 2 4 6" xfId="25491"/>
    <cellStyle name="40% - Accent4 2 2 2 2 2 4 7" xfId="29387"/>
    <cellStyle name="40% - Accent4 2 2 2 2 2 5" xfId="4915"/>
    <cellStyle name="40% - Accent4 2 2 2 2 2 5 2" xfId="9887"/>
    <cellStyle name="40% - Accent4 2 2 2 2 2 5 3" xfId="14165"/>
    <cellStyle name="40% - Accent4 2 2 2 2 2 5 4" xfId="18422"/>
    <cellStyle name="40% - Accent4 2 2 2 2 2 5 5" xfId="22639"/>
    <cellStyle name="40% - Accent4 2 2 2 2 2 5 6" xfId="26825"/>
    <cellStyle name="40% - Accent4 2 2 2 2 2 5 7" xfId="30704"/>
    <cellStyle name="40% - Accent4 2 2 2 2 2 6" xfId="5833"/>
    <cellStyle name="40% - Accent4 2 2 2 2 2 7" xfId="10125"/>
    <cellStyle name="40% - Accent4 2 2 2 2 2 8" xfId="14403"/>
    <cellStyle name="40% - Accent4 2 2 2 2 2 9" xfId="18660"/>
    <cellStyle name="40% - Accent4 2 2 2 2 3" xfId="2114"/>
    <cellStyle name="40% - Accent4 2 2 2 2 3 2" xfId="3895"/>
    <cellStyle name="40% - Accent4 2 2 2 2 3 2 2" xfId="8869"/>
    <cellStyle name="40% - Accent4 2 2 2 2 3 2 3" xfId="13146"/>
    <cellStyle name="40% - Accent4 2 2 2 2 3 2 4" xfId="17405"/>
    <cellStyle name="40% - Accent4 2 2 2 2 3 2 5" xfId="21624"/>
    <cellStyle name="40% - Accent4 2 2 2 2 3 2 6" xfId="25819"/>
    <cellStyle name="40% - Accent4 2 2 2 2 3 2 7" xfId="29715"/>
    <cellStyle name="40% - Accent4 2 2 2 2 3 3" xfId="7090"/>
    <cellStyle name="40% - Accent4 2 2 2 2 3 4" xfId="11375"/>
    <cellStyle name="40% - Accent4 2 2 2 2 3 5" xfId="15647"/>
    <cellStyle name="40% - Accent4 2 2 2 2 3 6" xfId="19882"/>
    <cellStyle name="40% - Accent4 2 2 2 2 3 7" xfId="24120"/>
    <cellStyle name="40% - Accent4 2 2 2 2 3 8" xfId="28198"/>
    <cellStyle name="40% - Accent4 2 2 2 2 4" xfId="1253"/>
    <cellStyle name="40% - Accent4 2 2 2 2 4 2" xfId="6230"/>
    <cellStyle name="40% - Accent4 2 2 2 2 4 3" xfId="10519"/>
    <cellStyle name="40% - Accent4 2 2 2 2 4 4" xfId="14797"/>
    <cellStyle name="40% - Accent4 2 2 2 2 4 5" xfId="19040"/>
    <cellStyle name="40% - Accent4 2 2 2 2 4 6" xfId="23286"/>
    <cellStyle name="40% - Accent4 2 2 2 2 4 7" xfId="27391"/>
    <cellStyle name="40% - Accent4 2 2 2 2 5" xfId="3237"/>
    <cellStyle name="40% - Accent4 2 2 2 2 5 2" xfId="8211"/>
    <cellStyle name="40% - Accent4 2 2 2 2 5 3" xfId="12488"/>
    <cellStyle name="40% - Accent4 2 2 2 2 5 4" xfId="16748"/>
    <cellStyle name="40% - Accent4 2 2 2 2 5 5" xfId="20966"/>
    <cellStyle name="40% - Accent4 2 2 2 2 5 6" xfId="25162"/>
    <cellStyle name="40% - Accent4 2 2 2 2 5 7" xfId="29058"/>
    <cellStyle name="40% - Accent4 2 2 2 2 6" xfId="4586"/>
    <cellStyle name="40% - Accent4 2 2 2 2 6 2" xfId="9558"/>
    <cellStyle name="40% - Accent4 2 2 2 2 6 3" xfId="13836"/>
    <cellStyle name="40% - Accent4 2 2 2 2 6 4" xfId="18093"/>
    <cellStyle name="40% - Accent4 2 2 2 2 6 5" xfId="22310"/>
    <cellStyle name="40% - Accent4 2 2 2 2 6 6" xfId="26496"/>
    <cellStyle name="40% - Accent4 2 2 2 2 6 7" xfId="30375"/>
    <cellStyle name="40% - Accent4 2 2 2 2 7" xfId="5460"/>
    <cellStyle name="40% - Accent4 2 2 2 2 8" xfId="9272"/>
    <cellStyle name="40% - Accent4 2 2 2 2 9" xfId="13550"/>
    <cellStyle name="40% - Accent4 2 2 2 3" xfId="700"/>
    <cellStyle name="40% - Accent4 2 2 2 3 10" xfId="22756"/>
    <cellStyle name="40% - Accent4 2 2 2 3 11" xfId="26908"/>
    <cellStyle name="40% - Accent4 2 2 2 3 2" xfId="2422"/>
    <cellStyle name="40% - Accent4 2 2 2 3 2 2" xfId="4069"/>
    <cellStyle name="40% - Accent4 2 2 2 3 2 2 2" xfId="9043"/>
    <cellStyle name="40% - Accent4 2 2 2 3 2 2 3" xfId="13320"/>
    <cellStyle name="40% - Accent4 2 2 2 3 2 2 4" xfId="17579"/>
    <cellStyle name="40% - Accent4 2 2 2 3 2 2 5" xfId="21798"/>
    <cellStyle name="40% - Accent4 2 2 2 3 2 2 6" xfId="25993"/>
    <cellStyle name="40% - Accent4 2 2 2 3 2 2 7" xfId="29889"/>
    <cellStyle name="40% - Accent4 2 2 2 3 2 3" xfId="7398"/>
    <cellStyle name="40% - Accent4 2 2 2 3 2 4" xfId="11683"/>
    <cellStyle name="40% - Accent4 2 2 2 3 2 5" xfId="15955"/>
    <cellStyle name="40% - Accent4 2 2 2 3 2 6" xfId="20190"/>
    <cellStyle name="40% - Accent4 2 2 2 3 2 7" xfId="24428"/>
    <cellStyle name="40% - Accent4 2 2 2 3 2 8" xfId="28506"/>
    <cellStyle name="40% - Accent4 2 2 2 3 3" xfId="1574"/>
    <cellStyle name="40% - Accent4 2 2 2 3 3 2" xfId="6551"/>
    <cellStyle name="40% - Accent4 2 2 2 3 3 3" xfId="10840"/>
    <cellStyle name="40% - Accent4 2 2 2 3 3 4" xfId="15116"/>
    <cellStyle name="40% - Accent4 2 2 2 3 3 5" xfId="19355"/>
    <cellStyle name="40% - Accent4 2 2 2 3 3 6" xfId="23605"/>
    <cellStyle name="40% - Accent4 2 2 2 3 3 7" xfId="27699"/>
    <cellStyle name="40% - Accent4 2 2 2 3 4" xfId="3412"/>
    <cellStyle name="40% - Accent4 2 2 2 3 4 2" xfId="8386"/>
    <cellStyle name="40% - Accent4 2 2 2 3 4 3" xfId="12663"/>
    <cellStyle name="40% - Accent4 2 2 2 3 4 4" xfId="16922"/>
    <cellStyle name="40% - Accent4 2 2 2 3 4 5" xfId="21141"/>
    <cellStyle name="40% - Accent4 2 2 2 3 4 6" xfId="25336"/>
    <cellStyle name="40% - Accent4 2 2 2 3 4 7" xfId="29232"/>
    <cellStyle name="40% - Accent4 2 2 2 3 5" xfId="4760"/>
    <cellStyle name="40% - Accent4 2 2 2 3 5 2" xfId="9732"/>
    <cellStyle name="40% - Accent4 2 2 2 3 5 3" xfId="14010"/>
    <cellStyle name="40% - Accent4 2 2 2 3 5 4" xfId="18267"/>
    <cellStyle name="40% - Accent4 2 2 2 3 5 5" xfId="22484"/>
    <cellStyle name="40% - Accent4 2 2 2 3 5 6" xfId="26670"/>
    <cellStyle name="40% - Accent4 2 2 2 3 5 7" xfId="30549"/>
    <cellStyle name="40% - Accent4 2 2 2 3 6" xfId="5678"/>
    <cellStyle name="40% - Accent4 2 2 2 3 7" xfId="9970"/>
    <cellStyle name="40% - Accent4 2 2 2 3 8" xfId="14248"/>
    <cellStyle name="40% - Accent4 2 2 2 3 9" xfId="18505"/>
    <cellStyle name="40% - Accent4 2 2 2 4" xfId="1962"/>
    <cellStyle name="40% - Accent4 2 2 2 4 2" xfId="3740"/>
    <cellStyle name="40% - Accent4 2 2 2 4 2 2" xfId="8714"/>
    <cellStyle name="40% - Accent4 2 2 2 4 2 3" xfId="12991"/>
    <cellStyle name="40% - Accent4 2 2 2 4 2 4" xfId="17250"/>
    <cellStyle name="40% - Accent4 2 2 2 4 2 5" xfId="21469"/>
    <cellStyle name="40% - Accent4 2 2 2 4 2 6" xfId="25664"/>
    <cellStyle name="40% - Accent4 2 2 2 4 2 7" xfId="29560"/>
    <cellStyle name="40% - Accent4 2 2 2 4 3" xfId="6938"/>
    <cellStyle name="40% - Accent4 2 2 2 4 4" xfId="11223"/>
    <cellStyle name="40% - Accent4 2 2 2 4 5" xfId="15496"/>
    <cellStyle name="40% - Accent4 2 2 2 4 6" xfId="19732"/>
    <cellStyle name="40% - Accent4 2 2 2 4 7" xfId="23970"/>
    <cellStyle name="40% - Accent4 2 2 2 4 8" xfId="28048"/>
    <cellStyle name="40% - Accent4 2 2 2 5" xfId="1078"/>
    <cellStyle name="40% - Accent4 2 2 2 5 2" xfId="6056"/>
    <cellStyle name="40% - Accent4 2 2 2 5 3" xfId="10345"/>
    <cellStyle name="40% - Accent4 2 2 2 5 4" xfId="14623"/>
    <cellStyle name="40% - Accent4 2 2 2 5 5" xfId="18872"/>
    <cellStyle name="40% - Accent4 2 2 2 5 6" xfId="23120"/>
    <cellStyle name="40% - Accent4 2 2 2 5 7" xfId="27240"/>
    <cellStyle name="40% - Accent4 2 2 2 6" xfId="3082"/>
    <cellStyle name="40% - Accent4 2 2 2 6 2" xfId="8056"/>
    <cellStyle name="40% - Accent4 2 2 2 6 3" xfId="12333"/>
    <cellStyle name="40% - Accent4 2 2 2 6 4" xfId="16593"/>
    <cellStyle name="40% - Accent4 2 2 2 6 5" xfId="20811"/>
    <cellStyle name="40% - Accent4 2 2 2 6 6" xfId="25007"/>
    <cellStyle name="40% - Accent4 2 2 2 6 7" xfId="28903"/>
    <cellStyle name="40% - Accent4 2 2 2 7" xfId="4431"/>
    <cellStyle name="40% - Accent4 2 2 2 7 2" xfId="9403"/>
    <cellStyle name="40% - Accent4 2 2 2 7 3" xfId="13681"/>
    <cellStyle name="40% - Accent4 2 2 2 7 4" xfId="17938"/>
    <cellStyle name="40% - Accent4 2 2 2 7 5" xfId="22155"/>
    <cellStyle name="40% - Accent4 2 2 2 7 6" xfId="26341"/>
    <cellStyle name="40% - Accent4 2 2 2 7 7" xfId="30220"/>
    <cellStyle name="40% - Accent4 2 2 2 8" xfId="5296"/>
    <cellStyle name="40% - Accent4 2 2 2 9" xfId="7813"/>
    <cellStyle name="40% - Accent4 2 2 3" xfId="420"/>
    <cellStyle name="40% - Accent4 2 2 3 10" xfId="16332"/>
    <cellStyle name="40% - Accent4 2 2 3 11" xfId="20499"/>
    <cellStyle name="40% - Accent4 2 2 3 12" xfId="24777"/>
    <cellStyle name="40% - Accent4 2 2 3 2" xfId="794"/>
    <cellStyle name="40% - Accent4 2 2 3 2 10" xfId="22850"/>
    <cellStyle name="40% - Accent4 2 2 3 2 11" xfId="27002"/>
    <cellStyle name="40% - Accent4 2 2 3 2 2" xfId="2423"/>
    <cellStyle name="40% - Accent4 2 2 3 2 2 2" xfId="4163"/>
    <cellStyle name="40% - Accent4 2 2 3 2 2 2 2" xfId="9137"/>
    <cellStyle name="40% - Accent4 2 2 3 2 2 2 3" xfId="13414"/>
    <cellStyle name="40% - Accent4 2 2 3 2 2 2 4" xfId="17673"/>
    <cellStyle name="40% - Accent4 2 2 3 2 2 2 5" xfId="21892"/>
    <cellStyle name="40% - Accent4 2 2 3 2 2 2 6" xfId="26087"/>
    <cellStyle name="40% - Accent4 2 2 3 2 2 2 7" xfId="29983"/>
    <cellStyle name="40% - Accent4 2 2 3 2 2 3" xfId="7399"/>
    <cellStyle name="40% - Accent4 2 2 3 2 2 4" xfId="11684"/>
    <cellStyle name="40% - Accent4 2 2 3 2 2 5" xfId="15956"/>
    <cellStyle name="40% - Accent4 2 2 3 2 2 6" xfId="20191"/>
    <cellStyle name="40% - Accent4 2 2 3 2 2 7" xfId="24429"/>
    <cellStyle name="40% - Accent4 2 2 3 2 2 8" xfId="28507"/>
    <cellStyle name="40% - Accent4 2 2 3 2 3" xfId="1575"/>
    <cellStyle name="40% - Accent4 2 2 3 2 3 2" xfId="6552"/>
    <cellStyle name="40% - Accent4 2 2 3 2 3 3" xfId="10841"/>
    <cellStyle name="40% - Accent4 2 2 3 2 3 4" xfId="15117"/>
    <cellStyle name="40% - Accent4 2 2 3 2 3 5" xfId="19356"/>
    <cellStyle name="40% - Accent4 2 2 3 2 3 6" xfId="23606"/>
    <cellStyle name="40% - Accent4 2 2 3 2 3 7" xfId="27700"/>
    <cellStyle name="40% - Accent4 2 2 3 2 4" xfId="3506"/>
    <cellStyle name="40% - Accent4 2 2 3 2 4 2" xfId="8480"/>
    <cellStyle name="40% - Accent4 2 2 3 2 4 3" xfId="12757"/>
    <cellStyle name="40% - Accent4 2 2 3 2 4 4" xfId="17016"/>
    <cellStyle name="40% - Accent4 2 2 3 2 4 5" xfId="21235"/>
    <cellStyle name="40% - Accent4 2 2 3 2 4 6" xfId="25430"/>
    <cellStyle name="40% - Accent4 2 2 3 2 4 7" xfId="29326"/>
    <cellStyle name="40% - Accent4 2 2 3 2 5" xfId="4854"/>
    <cellStyle name="40% - Accent4 2 2 3 2 5 2" xfId="9826"/>
    <cellStyle name="40% - Accent4 2 2 3 2 5 3" xfId="14104"/>
    <cellStyle name="40% - Accent4 2 2 3 2 5 4" xfId="18361"/>
    <cellStyle name="40% - Accent4 2 2 3 2 5 5" xfId="22578"/>
    <cellStyle name="40% - Accent4 2 2 3 2 5 6" xfId="26764"/>
    <cellStyle name="40% - Accent4 2 2 3 2 5 7" xfId="30643"/>
    <cellStyle name="40% - Accent4 2 2 3 2 6" xfId="5772"/>
    <cellStyle name="40% - Accent4 2 2 3 2 7" xfId="10064"/>
    <cellStyle name="40% - Accent4 2 2 3 2 8" xfId="14342"/>
    <cellStyle name="40% - Accent4 2 2 3 2 9" xfId="18599"/>
    <cellStyle name="40% - Accent4 2 2 3 3" xfId="2053"/>
    <cellStyle name="40% - Accent4 2 2 3 3 2" xfId="3834"/>
    <cellStyle name="40% - Accent4 2 2 3 3 2 2" xfId="8808"/>
    <cellStyle name="40% - Accent4 2 2 3 3 2 3" xfId="13085"/>
    <cellStyle name="40% - Accent4 2 2 3 3 2 4" xfId="17344"/>
    <cellStyle name="40% - Accent4 2 2 3 3 2 5" xfId="21563"/>
    <cellStyle name="40% - Accent4 2 2 3 3 2 6" xfId="25758"/>
    <cellStyle name="40% - Accent4 2 2 3 3 2 7" xfId="29654"/>
    <cellStyle name="40% - Accent4 2 2 3 3 3" xfId="7029"/>
    <cellStyle name="40% - Accent4 2 2 3 3 4" xfId="11314"/>
    <cellStyle name="40% - Accent4 2 2 3 3 5" xfId="15586"/>
    <cellStyle name="40% - Accent4 2 2 3 3 6" xfId="19821"/>
    <cellStyle name="40% - Accent4 2 2 3 3 7" xfId="24059"/>
    <cellStyle name="40% - Accent4 2 2 3 3 8" xfId="28137"/>
    <cellStyle name="40% - Accent4 2 2 3 4" xfId="1192"/>
    <cellStyle name="40% - Accent4 2 2 3 4 2" xfId="6169"/>
    <cellStyle name="40% - Accent4 2 2 3 4 3" xfId="10458"/>
    <cellStyle name="40% - Accent4 2 2 3 4 4" xfId="14736"/>
    <cellStyle name="40% - Accent4 2 2 3 4 5" xfId="18979"/>
    <cellStyle name="40% - Accent4 2 2 3 4 6" xfId="23225"/>
    <cellStyle name="40% - Accent4 2 2 3 4 7" xfId="27330"/>
    <cellStyle name="40% - Accent4 2 2 3 5" xfId="3176"/>
    <cellStyle name="40% - Accent4 2 2 3 5 2" xfId="8150"/>
    <cellStyle name="40% - Accent4 2 2 3 5 3" xfId="12427"/>
    <cellStyle name="40% - Accent4 2 2 3 5 4" xfId="16687"/>
    <cellStyle name="40% - Accent4 2 2 3 5 5" xfId="20905"/>
    <cellStyle name="40% - Accent4 2 2 3 5 6" xfId="25101"/>
    <cellStyle name="40% - Accent4 2 2 3 5 7" xfId="28997"/>
    <cellStyle name="40% - Accent4 2 2 3 6" xfId="4525"/>
    <cellStyle name="40% - Accent4 2 2 3 6 2" xfId="9497"/>
    <cellStyle name="40% - Accent4 2 2 3 6 3" xfId="13775"/>
    <cellStyle name="40% - Accent4 2 2 3 6 4" xfId="18032"/>
    <cellStyle name="40% - Accent4 2 2 3 6 5" xfId="22249"/>
    <cellStyle name="40% - Accent4 2 2 3 6 6" xfId="26435"/>
    <cellStyle name="40% - Accent4 2 2 3 6 7" xfId="30314"/>
    <cellStyle name="40% - Accent4 2 2 3 7" xfId="5399"/>
    <cellStyle name="40% - Accent4 2 2 3 8" xfId="7783"/>
    <cellStyle name="40% - Accent4 2 2 3 9" xfId="12064"/>
    <cellStyle name="40% - Accent4 2 2 4" xfId="534"/>
    <cellStyle name="40% - Accent4 2 2 4 10" xfId="12086"/>
    <cellStyle name="40% - Accent4 2 2 4 11" xfId="19437"/>
    <cellStyle name="40% - Accent4 2 2 4 12" xfId="20601"/>
    <cellStyle name="40% - Accent4 2 2 4 2" xfId="908"/>
    <cellStyle name="40% - Accent4 2 2 4 2 10" xfId="22964"/>
    <cellStyle name="40% - Accent4 2 2 4 2 11" xfId="27116"/>
    <cellStyle name="40% - Accent4 2 2 4 2 2" xfId="2424"/>
    <cellStyle name="40% - Accent4 2 2 4 2 2 2" xfId="4277"/>
    <cellStyle name="40% - Accent4 2 2 4 2 2 2 2" xfId="9251"/>
    <cellStyle name="40% - Accent4 2 2 4 2 2 2 3" xfId="13528"/>
    <cellStyle name="40% - Accent4 2 2 4 2 2 2 4" xfId="17787"/>
    <cellStyle name="40% - Accent4 2 2 4 2 2 2 5" xfId="22006"/>
    <cellStyle name="40% - Accent4 2 2 4 2 2 2 6" xfId="26201"/>
    <cellStyle name="40% - Accent4 2 2 4 2 2 2 7" xfId="30097"/>
    <cellStyle name="40% - Accent4 2 2 4 2 2 3" xfId="7400"/>
    <cellStyle name="40% - Accent4 2 2 4 2 2 4" xfId="11685"/>
    <cellStyle name="40% - Accent4 2 2 4 2 2 5" xfId="15957"/>
    <cellStyle name="40% - Accent4 2 2 4 2 2 6" xfId="20192"/>
    <cellStyle name="40% - Accent4 2 2 4 2 2 7" xfId="24430"/>
    <cellStyle name="40% - Accent4 2 2 4 2 2 8" xfId="28508"/>
    <cellStyle name="40% - Accent4 2 2 4 2 3" xfId="1576"/>
    <cellStyle name="40% - Accent4 2 2 4 2 3 2" xfId="6553"/>
    <cellStyle name="40% - Accent4 2 2 4 2 3 3" xfId="10842"/>
    <cellStyle name="40% - Accent4 2 2 4 2 3 4" xfId="15118"/>
    <cellStyle name="40% - Accent4 2 2 4 2 3 5" xfId="19357"/>
    <cellStyle name="40% - Accent4 2 2 4 2 3 6" xfId="23607"/>
    <cellStyle name="40% - Accent4 2 2 4 2 3 7" xfId="27701"/>
    <cellStyle name="40% - Accent4 2 2 4 2 4" xfId="3620"/>
    <cellStyle name="40% - Accent4 2 2 4 2 4 2" xfId="8594"/>
    <cellStyle name="40% - Accent4 2 2 4 2 4 3" xfId="12871"/>
    <cellStyle name="40% - Accent4 2 2 4 2 4 4" xfId="17130"/>
    <cellStyle name="40% - Accent4 2 2 4 2 4 5" xfId="21349"/>
    <cellStyle name="40% - Accent4 2 2 4 2 4 6" xfId="25544"/>
    <cellStyle name="40% - Accent4 2 2 4 2 4 7" xfId="29440"/>
    <cellStyle name="40% - Accent4 2 2 4 2 5" xfId="4968"/>
    <cellStyle name="40% - Accent4 2 2 4 2 5 2" xfId="9940"/>
    <cellStyle name="40% - Accent4 2 2 4 2 5 3" xfId="14218"/>
    <cellStyle name="40% - Accent4 2 2 4 2 5 4" xfId="18475"/>
    <cellStyle name="40% - Accent4 2 2 4 2 5 5" xfId="22692"/>
    <cellStyle name="40% - Accent4 2 2 4 2 5 6" xfId="26878"/>
    <cellStyle name="40% - Accent4 2 2 4 2 5 7" xfId="30757"/>
    <cellStyle name="40% - Accent4 2 2 4 2 6" xfId="5886"/>
    <cellStyle name="40% - Accent4 2 2 4 2 7" xfId="10178"/>
    <cellStyle name="40% - Accent4 2 2 4 2 8" xfId="14456"/>
    <cellStyle name="40% - Accent4 2 2 4 2 9" xfId="18713"/>
    <cellStyle name="40% - Accent4 2 2 4 3" xfId="2181"/>
    <cellStyle name="40% - Accent4 2 2 4 3 2" xfId="3948"/>
    <cellStyle name="40% - Accent4 2 2 4 3 2 2" xfId="8922"/>
    <cellStyle name="40% - Accent4 2 2 4 3 2 3" xfId="13199"/>
    <cellStyle name="40% - Accent4 2 2 4 3 2 4" xfId="17458"/>
    <cellStyle name="40% - Accent4 2 2 4 3 2 5" xfId="21677"/>
    <cellStyle name="40% - Accent4 2 2 4 3 2 6" xfId="25872"/>
    <cellStyle name="40% - Accent4 2 2 4 3 2 7" xfId="29768"/>
    <cellStyle name="40% - Accent4 2 2 4 3 3" xfId="7157"/>
    <cellStyle name="40% - Accent4 2 2 4 3 4" xfId="11442"/>
    <cellStyle name="40% - Accent4 2 2 4 3 5" xfId="15714"/>
    <cellStyle name="40% - Accent4 2 2 4 3 6" xfId="19949"/>
    <cellStyle name="40% - Accent4 2 2 4 3 7" xfId="24187"/>
    <cellStyle name="40% - Accent4 2 2 4 3 8" xfId="28265"/>
    <cellStyle name="40% - Accent4 2 2 4 4" xfId="1324"/>
    <cellStyle name="40% - Accent4 2 2 4 4 2" xfId="6301"/>
    <cellStyle name="40% - Accent4 2 2 4 4 3" xfId="10590"/>
    <cellStyle name="40% - Accent4 2 2 4 4 4" xfId="14866"/>
    <cellStyle name="40% - Accent4 2 2 4 4 5" xfId="19108"/>
    <cellStyle name="40% - Accent4 2 2 4 4 6" xfId="23355"/>
    <cellStyle name="40% - Accent4 2 2 4 4 7" xfId="27458"/>
    <cellStyle name="40% - Accent4 2 2 4 5" xfId="3290"/>
    <cellStyle name="40% - Accent4 2 2 4 5 2" xfId="8264"/>
    <cellStyle name="40% - Accent4 2 2 4 5 3" xfId="12541"/>
    <cellStyle name="40% - Accent4 2 2 4 5 4" xfId="16801"/>
    <cellStyle name="40% - Accent4 2 2 4 5 5" xfId="21019"/>
    <cellStyle name="40% - Accent4 2 2 4 5 6" xfId="25215"/>
    <cellStyle name="40% - Accent4 2 2 4 5 7" xfId="29111"/>
    <cellStyle name="40% - Accent4 2 2 4 6" xfId="4639"/>
    <cellStyle name="40% - Accent4 2 2 4 6 2" xfId="9611"/>
    <cellStyle name="40% - Accent4 2 2 4 6 3" xfId="13889"/>
    <cellStyle name="40% - Accent4 2 2 4 6 4" xfId="18146"/>
    <cellStyle name="40% - Accent4 2 2 4 6 5" xfId="22363"/>
    <cellStyle name="40% - Accent4 2 2 4 6 6" xfId="26549"/>
    <cellStyle name="40% - Accent4 2 2 4 6 7" xfId="30428"/>
    <cellStyle name="40% - Accent4 2 2 4 7" xfId="5513"/>
    <cellStyle name="40% - Accent4 2 2 4 8" xfId="5244"/>
    <cellStyle name="40% - Accent4 2 2 4 9" xfId="7806"/>
    <cellStyle name="40% - Accent4 2 2 5" xfId="635"/>
    <cellStyle name="40% - Accent4 2 2 5 10" xfId="14550"/>
    <cellStyle name="40% - Accent4 2 2 5 11" xfId="20690"/>
    <cellStyle name="40% - Accent4 2 2 5 12" xfId="23052"/>
    <cellStyle name="40% - Accent4 2 2 5 2" xfId="1578"/>
    <cellStyle name="40% - Accent4 2 2 5 2 2" xfId="2426"/>
    <cellStyle name="40% - Accent4 2 2 5 2 2 2" xfId="7402"/>
    <cellStyle name="40% - Accent4 2 2 5 2 2 3" xfId="11687"/>
    <cellStyle name="40% - Accent4 2 2 5 2 2 4" xfId="15959"/>
    <cellStyle name="40% - Accent4 2 2 5 2 2 5" xfId="20194"/>
    <cellStyle name="40% - Accent4 2 2 5 2 2 6" xfId="24432"/>
    <cellStyle name="40% - Accent4 2 2 5 2 2 7" xfId="28510"/>
    <cellStyle name="40% - Accent4 2 2 5 2 3" xfId="4004"/>
    <cellStyle name="40% - Accent4 2 2 5 2 3 2" xfId="8978"/>
    <cellStyle name="40% - Accent4 2 2 5 2 3 3" xfId="13255"/>
    <cellStyle name="40% - Accent4 2 2 5 2 3 4" xfId="17514"/>
    <cellStyle name="40% - Accent4 2 2 5 2 3 5" xfId="21733"/>
    <cellStyle name="40% - Accent4 2 2 5 2 3 6" xfId="25928"/>
    <cellStyle name="40% - Accent4 2 2 5 2 3 7" xfId="29824"/>
    <cellStyle name="40% - Accent4 2 2 5 2 4" xfId="6555"/>
    <cellStyle name="40% - Accent4 2 2 5 2 5" xfId="10844"/>
    <cellStyle name="40% - Accent4 2 2 5 2 6" xfId="15120"/>
    <cellStyle name="40% - Accent4 2 2 5 2 7" xfId="19359"/>
    <cellStyle name="40% - Accent4 2 2 5 2 8" xfId="23609"/>
    <cellStyle name="40% - Accent4 2 2 5 2 9" xfId="27703"/>
    <cellStyle name="40% - Accent4 2 2 5 3" xfId="2425"/>
    <cellStyle name="40% - Accent4 2 2 5 3 2" xfId="7401"/>
    <cellStyle name="40% - Accent4 2 2 5 3 3" xfId="11686"/>
    <cellStyle name="40% - Accent4 2 2 5 3 4" xfId="15958"/>
    <cellStyle name="40% - Accent4 2 2 5 3 5" xfId="20193"/>
    <cellStyle name="40% - Accent4 2 2 5 3 6" xfId="24431"/>
    <cellStyle name="40% - Accent4 2 2 5 3 7" xfId="28509"/>
    <cellStyle name="40% - Accent4 2 2 5 4" xfId="1577"/>
    <cellStyle name="40% - Accent4 2 2 5 4 2" xfId="6554"/>
    <cellStyle name="40% - Accent4 2 2 5 4 3" xfId="10843"/>
    <cellStyle name="40% - Accent4 2 2 5 4 4" xfId="15119"/>
    <cellStyle name="40% - Accent4 2 2 5 4 5" xfId="19358"/>
    <cellStyle name="40% - Accent4 2 2 5 4 6" xfId="23608"/>
    <cellStyle name="40% - Accent4 2 2 5 4 7" xfId="27702"/>
    <cellStyle name="40% - Accent4 2 2 5 5" xfId="3347"/>
    <cellStyle name="40% - Accent4 2 2 5 5 2" xfId="8321"/>
    <cellStyle name="40% - Accent4 2 2 5 5 3" xfId="12598"/>
    <cellStyle name="40% - Accent4 2 2 5 5 4" xfId="16857"/>
    <cellStyle name="40% - Accent4 2 2 5 5 5" xfId="21076"/>
    <cellStyle name="40% - Accent4 2 2 5 5 6" xfId="25271"/>
    <cellStyle name="40% - Accent4 2 2 5 5 7" xfId="29167"/>
    <cellStyle name="40% - Accent4 2 2 5 6" xfId="4695"/>
    <cellStyle name="40% - Accent4 2 2 5 6 2" xfId="9667"/>
    <cellStyle name="40% - Accent4 2 2 5 6 3" xfId="13945"/>
    <cellStyle name="40% - Accent4 2 2 5 6 4" xfId="18202"/>
    <cellStyle name="40% - Accent4 2 2 5 6 5" xfId="22419"/>
    <cellStyle name="40% - Accent4 2 2 5 6 6" xfId="26605"/>
    <cellStyle name="40% - Accent4 2 2 5 6 7" xfId="30484"/>
    <cellStyle name="40% - Accent4 2 2 5 7" xfId="5613"/>
    <cellStyle name="40% - Accent4 2 2 5 8" xfId="5982"/>
    <cellStyle name="40% - Accent4 2 2 5 9" xfId="10272"/>
    <cellStyle name="40% - Accent4 2 2 6" xfId="1579"/>
    <cellStyle name="40% - Accent4 2 2 6 2" xfId="2427"/>
    <cellStyle name="40% - Accent4 2 2 6 2 2" xfId="7403"/>
    <cellStyle name="40% - Accent4 2 2 6 2 3" xfId="11688"/>
    <cellStyle name="40% - Accent4 2 2 6 2 4" xfId="15960"/>
    <cellStyle name="40% - Accent4 2 2 6 2 5" xfId="20195"/>
    <cellStyle name="40% - Accent4 2 2 6 2 6" xfId="24433"/>
    <cellStyle name="40% - Accent4 2 2 6 2 7" xfId="28511"/>
    <cellStyle name="40% - Accent4 2 2 6 3" xfId="3675"/>
    <cellStyle name="40% - Accent4 2 2 6 3 2" xfId="8649"/>
    <cellStyle name="40% - Accent4 2 2 6 3 3" xfId="12926"/>
    <cellStyle name="40% - Accent4 2 2 6 3 4" xfId="17185"/>
    <cellStyle name="40% - Accent4 2 2 6 3 5" xfId="21404"/>
    <cellStyle name="40% - Accent4 2 2 6 3 6" xfId="25599"/>
    <cellStyle name="40% - Accent4 2 2 6 3 7" xfId="29495"/>
    <cellStyle name="40% - Accent4 2 2 6 4" xfId="6556"/>
    <cellStyle name="40% - Accent4 2 2 6 5" xfId="10845"/>
    <cellStyle name="40% - Accent4 2 2 6 6" xfId="15121"/>
    <cellStyle name="40% - Accent4 2 2 6 7" xfId="19360"/>
    <cellStyle name="40% - Accent4 2 2 6 8" xfId="23610"/>
    <cellStyle name="40% - Accent4 2 2 6 9" xfId="27704"/>
    <cellStyle name="40% - Accent4 2 2 7" xfId="1887"/>
    <cellStyle name="40% - Accent4 2 2 7 2" xfId="6863"/>
    <cellStyle name="40% - Accent4 2 2 7 3" xfId="11149"/>
    <cellStyle name="40% - Accent4 2 2 7 4" xfId="15423"/>
    <cellStyle name="40% - Accent4 2 2 7 5" xfId="19659"/>
    <cellStyle name="40% - Accent4 2 2 7 6" xfId="23899"/>
    <cellStyle name="40% - Accent4 2 2 7 7" xfId="27980"/>
    <cellStyle name="40% - Accent4 2 2 8" xfId="984"/>
    <cellStyle name="40% - Accent4 2 2 8 2" xfId="5962"/>
    <cellStyle name="40% - Accent4 2 2 8 3" xfId="10252"/>
    <cellStyle name="40% - Accent4 2 2 8 4" xfId="14530"/>
    <cellStyle name="40% - Accent4 2 2 8 5" xfId="18783"/>
    <cellStyle name="40% - Accent4 2 2 8 6" xfId="23034"/>
    <cellStyle name="40% - Accent4 2 2 8 7" xfId="27171"/>
    <cellStyle name="40% - Accent4 2 2 9" xfId="3012"/>
    <cellStyle name="40% - Accent4 2 2 9 2" xfId="7986"/>
    <cellStyle name="40% - Accent4 2 2 9 3" xfId="12263"/>
    <cellStyle name="40% - Accent4 2 2 9 4" xfId="16523"/>
    <cellStyle name="40% - Accent4 2 2 9 5" xfId="20742"/>
    <cellStyle name="40% - Accent4 2 2 9 6" xfId="24940"/>
    <cellStyle name="40% - Accent4 2 2 9 7" xfId="28837"/>
    <cellStyle name="40% - Accent4 2 3" xfId="240"/>
    <cellStyle name="40% - Accent4 2 3 10" xfId="5019"/>
    <cellStyle name="40% - Accent4 2 3 11" xfId="6812"/>
    <cellStyle name="40% - Accent4 2 3 12" xfId="20642"/>
    <cellStyle name="40% - Accent4 2 3 13" xfId="11099"/>
    <cellStyle name="40% - Accent4 2 3 2" xfId="452"/>
    <cellStyle name="40% - Accent4 2 3 2 10" xfId="16273"/>
    <cellStyle name="40% - Accent4 2 3 2 11" xfId="4992"/>
    <cellStyle name="40% - Accent4 2 3 2 12" xfId="24726"/>
    <cellStyle name="40% - Accent4 2 3 2 2" xfId="826"/>
    <cellStyle name="40% - Accent4 2 3 2 2 10" xfId="22882"/>
    <cellStyle name="40% - Accent4 2 3 2 2 11" xfId="27034"/>
    <cellStyle name="40% - Accent4 2 3 2 2 2" xfId="2428"/>
    <cellStyle name="40% - Accent4 2 3 2 2 2 2" xfId="4195"/>
    <cellStyle name="40% - Accent4 2 3 2 2 2 2 2" xfId="9169"/>
    <cellStyle name="40% - Accent4 2 3 2 2 2 2 3" xfId="13446"/>
    <cellStyle name="40% - Accent4 2 3 2 2 2 2 4" xfId="17705"/>
    <cellStyle name="40% - Accent4 2 3 2 2 2 2 5" xfId="21924"/>
    <cellStyle name="40% - Accent4 2 3 2 2 2 2 6" xfId="26119"/>
    <cellStyle name="40% - Accent4 2 3 2 2 2 2 7" xfId="30015"/>
    <cellStyle name="40% - Accent4 2 3 2 2 2 3" xfId="7404"/>
    <cellStyle name="40% - Accent4 2 3 2 2 2 4" xfId="11689"/>
    <cellStyle name="40% - Accent4 2 3 2 2 2 5" xfId="15961"/>
    <cellStyle name="40% - Accent4 2 3 2 2 2 6" xfId="20196"/>
    <cellStyle name="40% - Accent4 2 3 2 2 2 7" xfId="24434"/>
    <cellStyle name="40% - Accent4 2 3 2 2 2 8" xfId="28512"/>
    <cellStyle name="40% - Accent4 2 3 2 2 3" xfId="1580"/>
    <cellStyle name="40% - Accent4 2 3 2 2 3 2" xfId="6557"/>
    <cellStyle name="40% - Accent4 2 3 2 2 3 3" xfId="10846"/>
    <cellStyle name="40% - Accent4 2 3 2 2 3 4" xfId="15122"/>
    <cellStyle name="40% - Accent4 2 3 2 2 3 5" xfId="19361"/>
    <cellStyle name="40% - Accent4 2 3 2 2 3 6" xfId="23611"/>
    <cellStyle name="40% - Accent4 2 3 2 2 3 7" xfId="27705"/>
    <cellStyle name="40% - Accent4 2 3 2 2 4" xfId="3538"/>
    <cellStyle name="40% - Accent4 2 3 2 2 4 2" xfId="8512"/>
    <cellStyle name="40% - Accent4 2 3 2 2 4 3" xfId="12789"/>
    <cellStyle name="40% - Accent4 2 3 2 2 4 4" xfId="17048"/>
    <cellStyle name="40% - Accent4 2 3 2 2 4 5" xfId="21267"/>
    <cellStyle name="40% - Accent4 2 3 2 2 4 6" xfId="25462"/>
    <cellStyle name="40% - Accent4 2 3 2 2 4 7" xfId="29358"/>
    <cellStyle name="40% - Accent4 2 3 2 2 5" xfId="4886"/>
    <cellStyle name="40% - Accent4 2 3 2 2 5 2" xfId="9858"/>
    <cellStyle name="40% - Accent4 2 3 2 2 5 3" xfId="14136"/>
    <cellStyle name="40% - Accent4 2 3 2 2 5 4" xfId="18393"/>
    <cellStyle name="40% - Accent4 2 3 2 2 5 5" xfId="22610"/>
    <cellStyle name="40% - Accent4 2 3 2 2 5 6" xfId="26796"/>
    <cellStyle name="40% - Accent4 2 3 2 2 5 7" xfId="30675"/>
    <cellStyle name="40% - Accent4 2 3 2 2 6" xfId="5804"/>
    <cellStyle name="40% - Accent4 2 3 2 2 7" xfId="10096"/>
    <cellStyle name="40% - Accent4 2 3 2 2 8" xfId="14374"/>
    <cellStyle name="40% - Accent4 2 3 2 2 9" xfId="18631"/>
    <cellStyle name="40% - Accent4 2 3 2 3" xfId="2085"/>
    <cellStyle name="40% - Accent4 2 3 2 3 2" xfId="3866"/>
    <cellStyle name="40% - Accent4 2 3 2 3 2 2" xfId="8840"/>
    <cellStyle name="40% - Accent4 2 3 2 3 2 3" xfId="13117"/>
    <cellStyle name="40% - Accent4 2 3 2 3 2 4" xfId="17376"/>
    <cellStyle name="40% - Accent4 2 3 2 3 2 5" xfId="21595"/>
    <cellStyle name="40% - Accent4 2 3 2 3 2 6" xfId="25790"/>
    <cellStyle name="40% - Accent4 2 3 2 3 2 7" xfId="29686"/>
    <cellStyle name="40% - Accent4 2 3 2 3 3" xfId="7061"/>
    <cellStyle name="40% - Accent4 2 3 2 3 4" xfId="11346"/>
    <cellStyle name="40% - Accent4 2 3 2 3 5" xfId="15618"/>
    <cellStyle name="40% - Accent4 2 3 2 3 6" xfId="19853"/>
    <cellStyle name="40% - Accent4 2 3 2 3 7" xfId="24091"/>
    <cellStyle name="40% - Accent4 2 3 2 3 8" xfId="28169"/>
    <cellStyle name="40% - Accent4 2 3 2 4" xfId="1224"/>
    <cellStyle name="40% - Accent4 2 3 2 4 2" xfId="6201"/>
    <cellStyle name="40% - Accent4 2 3 2 4 3" xfId="10490"/>
    <cellStyle name="40% - Accent4 2 3 2 4 4" xfId="14768"/>
    <cellStyle name="40% - Accent4 2 3 2 4 5" xfId="19011"/>
    <cellStyle name="40% - Accent4 2 3 2 4 6" xfId="23257"/>
    <cellStyle name="40% - Accent4 2 3 2 4 7" xfId="27362"/>
    <cellStyle name="40% - Accent4 2 3 2 5" xfId="3208"/>
    <cellStyle name="40% - Accent4 2 3 2 5 2" xfId="8182"/>
    <cellStyle name="40% - Accent4 2 3 2 5 3" xfId="12459"/>
    <cellStyle name="40% - Accent4 2 3 2 5 4" xfId="16719"/>
    <cellStyle name="40% - Accent4 2 3 2 5 5" xfId="20937"/>
    <cellStyle name="40% - Accent4 2 3 2 5 6" xfId="25133"/>
    <cellStyle name="40% - Accent4 2 3 2 5 7" xfId="29029"/>
    <cellStyle name="40% - Accent4 2 3 2 6" xfId="4557"/>
    <cellStyle name="40% - Accent4 2 3 2 6 2" xfId="9529"/>
    <cellStyle name="40% - Accent4 2 3 2 6 3" xfId="13807"/>
    <cellStyle name="40% - Accent4 2 3 2 6 4" xfId="18064"/>
    <cellStyle name="40% - Accent4 2 3 2 6 5" xfId="22281"/>
    <cellStyle name="40% - Accent4 2 3 2 6 6" xfId="26467"/>
    <cellStyle name="40% - Accent4 2 3 2 6 7" xfId="30346"/>
    <cellStyle name="40% - Accent4 2 3 2 7" xfId="5431"/>
    <cellStyle name="40% - Accent4 2 3 2 8" xfId="7717"/>
    <cellStyle name="40% - Accent4 2 3 2 9" xfId="12000"/>
    <cellStyle name="40% - Accent4 2 3 3" xfId="659"/>
    <cellStyle name="40% - Accent4 2 3 3 10" xfId="22715"/>
    <cellStyle name="40% - Accent4 2 3 3 11" xfId="23019"/>
    <cellStyle name="40% - Accent4 2 3 3 2" xfId="2429"/>
    <cellStyle name="40% - Accent4 2 3 3 2 2" xfId="4028"/>
    <cellStyle name="40% - Accent4 2 3 3 2 2 2" xfId="9002"/>
    <cellStyle name="40% - Accent4 2 3 3 2 2 3" xfId="13279"/>
    <cellStyle name="40% - Accent4 2 3 3 2 2 4" xfId="17538"/>
    <cellStyle name="40% - Accent4 2 3 3 2 2 5" xfId="21757"/>
    <cellStyle name="40% - Accent4 2 3 3 2 2 6" xfId="25952"/>
    <cellStyle name="40% - Accent4 2 3 3 2 2 7" xfId="29848"/>
    <cellStyle name="40% - Accent4 2 3 3 2 3" xfId="7405"/>
    <cellStyle name="40% - Accent4 2 3 3 2 4" xfId="11690"/>
    <cellStyle name="40% - Accent4 2 3 3 2 5" xfId="15962"/>
    <cellStyle name="40% - Accent4 2 3 3 2 6" xfId="20197"/>
    <cellStyle name="40% - Accent4 2 3 3 2 7" xfId="24435"/>
    <cellStyle name="40% - Accent4 2 3 3 2 8" xfId="28513"/>
    <cellStyle name="40% - Accent4 2 3 3 3" xfId="1581"/>
    <cellStyle name="40% - Accent4 2 3 3 3 2" xfId="6558"/>
    <cellStyle name="40% - Accent4 2 3 3 3 3" xfId="10847"/>
    <cellStyle name="40% - Accent4 2 3 3 3 4" xfId="15123"/>
    <cellStyle name="40% - Accent4 2 3 3 3 5" xfId="19362"/>
    <cellStyle name="40% - Accent4 2 3 3 3 6" xfId="23612"/>
    <cellStyle name="40% - Accent4 2 3 3 3 7" xfId="27706"/>
    <cellStyle name="40% - Accent4 2 3 3 4" xfId="3371"/>
    <cellStyle name="40% - Accent4 2 3 3 4 2" xfId="8345"/>
    <cellStyle name="40% - Accent4 2 3 3 4 3" xfId="12622"/>
    <cellStyle name="40% - Accent4 2 3 3 4 4" xfId="16881"/>
    <cellStyle name="40% - Accent4 2 3 3 4 5" xfId="21100"/>
    <cellStyle name="40% - Accent4 2 3 3 4 6" xfId="25295"/>
    <cellStyle name="40% - Accent4 2 3 3 4 7" xfId="29191"/>
    <cellStyle name="40% - Accent4 2 3 3 5" xfId="4719"/>
    <cellStyle name="40% - Accent4 2 3 3 5 2" xfId="9691"/>
    <cellStyle name="40% - Accent4 2 3 3 5 3" xfId="13969"/>
    <cellStyle name="40% - Accent4 2 3 3 5 4" xfId="18226"/>
    <cellStyle name="40% - Accent4 2 3 3 5 5" xfId="22443"/>
    <cellStyle name="40% - Accent4 2 3 3 5 6" xfId="26629"/>
    <cellStyle name="40% - Accent4 2 3 3 5 7" xfId="30508"/>
    <cellStyle name="40% - Accent4 2 3 3 6" xfId="5637"/>
    <cellStyle name="40% - Accent4 2 3 3 7" xfId="5947"/>
    <cellStyle name="40% - Accent4 2 3 3 8" xfId="10237"/>
    <cellStyle name="40% - Accent4 2 3 3 9" xfId="14515"/>
    <cellStyle name="40% - Accent4 2 3 4" xfId="1930"/>
    <cellStyle name="40% - Accent4 2 3 4 2" xfId="3699"/>
    <cellStyle name="40% - Accent4 2 3 4 2 2" xfId="8673"/>
    <cellStyle name="40% - Accent4 2 3 4 2 3" xfId="12950"/>
    <cellStyle name="40% - Accent4 2 3 4 2 4" xfId="17209"/>
    <cellStyle name="40% - Accent4 2 3 4 2 5" xfId="21428"/>
    <cellStyle name="40% - Accent4 2 3 4 2 6" xfId="25623"/>
    <cellStyle name="40% - Accent4 2 3 4 2 7" xfId="29519"/>
    <cellStyle name="40% - Accent4 2 3 4 3" xfId="6906"/>
    <cellStyle name="40% - Accent4 2 3 4 4" xfId="11191"/>
    <cellStyle name="40% - Accent4 2 3 4 5" xfId="15464"/>
    <cellStyle name="40% - Accent4 2 3 4 6" xfId="19701"/>
    <cellStyle name="40% - Accent4 2 3 4 7" xfId="23938"/>
    <cellStyle name="40% - Accent4 2 3 4 8" xfId="28017"/>
    <cellStyle name="40% - Accent4 2 3 5" xfId="1044"/>
    <cellStyle name="40% - Accent4 2 3 5 2" xfId="6022"/>
    <cellStyle name="40% - Accent4 2 3 5 3" xfId="10311"/>
    <cellStyle name="40% - Accent4 2 3 5 4" xfId="14590"/>
    <cellStyle name="40% - Accent4 2 3 5 5" xfId="18840"/>
    <cellStyle name="40% - Accent4 2 3 5 6" xfId="23087"/>
    <cellStyle name="40% - Accent4 2 3 5 7" xfId="27209"/>
    <cellStyle name="40% - Accent4 2 3 6" xfId="3040"/>
    <cellStyle name="40% - Accent4 2 3 6 2" xfId="8014"/>
    <cellStyle name="40% - Accent4 2 3 6 3" xfId="12291"/>
    <cellStyle name="40% - Accent4 2 3 6 4" xfId="16551"/>
    <cellStyle name="40% - Accent4 2 3 6 5" xfId="20770"/>
    <cellStyle name="40% - Accent4 2 3 6 6" xfId="24966"/>
    <cellStyle name="40% - Accent4 2 3 6 7" xfId="28862"/>
    <cellStyle name="40% - Accent4 2 3 7" xfId="4390"/>
    <cellStyle name="40% - Accent4 2 3 7 2" xfId="9362"/>
    <cellStyle name="40% - Accent4 2 3 7 3" xfId="13640"/>
    <cellStyle name="40% - Accent4 2 3 7 4" xfId="17897"/>
    <cellStyle name="40% - Accent4 2 3 7 5" xfId="22114"/>
    <cellStyle name="40% - Accent4 2 3 7 6" xfId="26300"/>
    <cellStyle name="40% - Accent4 2 3 7 7" xfId="30179"/>
    <cellStyle name="40% - Accent4 2 3 8" xfId="5219"/>
    <cellStyle name="40% - Accent4 2 3 9" xfId="5185"/>
    <cellStyle name="40% - Accent4 2 4" xfId="386"/>
    <cellStyle name="40% - Accent4 2 4 10" xfId="12061"/>
    <cellStyle name="40% - Accent4 2 4 11" xfId="16330"/>
    <cellStyle name="40% - Accent4 2 4 12" xfId="20557"/>
    <cellStyle name="40% - Accent4 2 4 13" xfId="24776"/>
    <cellStyle name="40% - Accent4 2 4 2" xfId="760"/>
    <cellStyle name="40% - Accent4 2 4 2 10" xfId="22816"/>
    <cellStyle name="40% - Accent4 2 4 2 11" xfId="26968"/>
    <cellStyle name="40% - Accent4 2 4 2 2" xfId="2430"/>
    <cellStyle name="40% - Accent4 2 4 2 2 2" xfId="4129"/>
    <cellStyle name="40% - Accent4 2 4 2 2 2 2" xfId="9103"/>
    <cellStyle name="40% - Accent4 2 4 2 2 2 3" xfId="13380"/>
    <cellStyle name="40% - Accent4 2 4 2 2 2 4" xfId="17639"/>
    <cellStyle name="40% - Accent4 2 4 2 2 2 5" xfId="21858"/>
    <cellStyle name="40% - Accent4 2 4 2 2 2 6" xfId="26053"/>
    <cellStyle name="40% - Accent4 2 4 2 2 2 7" xfId="29949"/>
    <cellStyle name="40% - Accent4 2 4 2 2 3" xfId="7406"/>
    <cellStyle name="40% - Accent4 2 4 2 2 4" xfId="11691"/>
    <cellStyle name="40% - Accent4 2 4 2 2 5" xfId="15963"/>
    <cellStyle name="40% - Accent4 2 4 2 2 6" xfId="20198"/>
    <cellStyle name="40% - Accent4 2 4 2 2 7" xfId="24436"/>
    <cellStyle name="40% - Accent4 2 4 2 2 8" xfId="28514"/>
    <cellStyle name="40% - Accent4 2 4 2 3" xfId="1582"/>
    <cellStyle name="40% - Accent4 2 4 2 3 2" xfId="6559"/>
    <cellStyle name="40% - Accent4 2 4 2 3 3" xfId="10848"/>
    <cellStyle name="40% - Accent4 2 4 2 3 4" xfId="15124"/>
    <cellStyle name="40% - Accent4 2 4 2 3 5" xfId="19363"/>
    <cellStyle name="40% - Accent4 2 4 2 3 6" xfId="23613"/>
    <cellStyle name="40% - Accent4 2 4 2 3 7" xfId="27707"/>
    <cellStyle name="40% - Accent4 2 4 2 4" xfId="3472"/>
    <cellStyle name="40% - Accent4 2 4 2 4 2" xfId="8446"/>
    <cellStyle name="40% - Accent4 2 4 2 4 3" xfId="12723"/>
    <cellStyle name="40% - Accent4 2 4 2 4 4" xfId="16982"/>
    <cellStyle name="40% - Accent4 2 4 2 4 5" xfId="21201"/>
    <cellStyle name="40% - Accent4 2 4 2 4 6" xfId="25396"/>
    <cellStyle name="40% - Accent4 2 4 2 4 7" xfId="29292"/>
    <cellStyle name="40% - Accent4 2 4 2 5" xfId="4820"/>
    <cellStyle name="40% - Accent4 2 4 2 5 2" xfId="9792"/>
    <cellStyle name="40% - Accent4 2 4 2 5 3" xfId="14070"/>
    <cellStyle name="40% - Accent4 2 4 2 5 4" xfId="18327"/>
    <cellStyle name="40% - Accent4 2 4 2 5 5" xfId="22544"/>
    <cellStyle name="40% - Accent4 2 4 2 5 6" xfId="26730"/>
    <cellStyle name="40% - Accent4 2 4 2 5 7" xfId="30609"/>
    <cellStyle name="40% - Accent4 2 4 2 6" xfId="5738"/>
    <cellStyle name="40% - Accent4 2 4 2 7" xfId="10030"/>
    <cellStyle name="40% - Accent4 2 4 2 8" xfId="14308"/>
    <cellStyle name="40% - Accent4 2 4 2 9" xfId="18565"/>
    <cellStyle name="40% - Accent4 2 4 3" xfId="2019"/>
    <cellStyle name="40% - Accent4 2 4 3 2" xfId="3800"/>
    <cellStyle name="40% - Accent4 2 4 3 2 2" xfId="8774"/>
    <cellStyle name="40% - Accent4 2 4 3 2 3" xfId="13051"/>
    <cellStyle name="40% - Accent4 2 4 3 2 4" xfId="17310"/>
    <cellStyle name="40% - Accent4 2 4 3 2 5" xfId="21529"/>
    <cellStyle name="40% - Accent4 2 4 3 2 6" xfId="25724"/>
    <cellStyle name="40% - Accent4 2 4 3 2 7" xfId="29620"/>
    <cellStyle name="40% - Accent4 2 4 3 3" xfId="6995"/>
    <cellStyle name="40% - Accent4 2 4 3 4" xfId="11280"/>
    <cellStyle name="40% - Accent4 2 4 3 5" xfId="15552"/>
    <cellStyle name="40% - Accent4 2 4 3 6" xfId="19787"/>
    <cellStyle name="40% - Accent4 2 4 3 7" xfId="24025"/>
    <cellStyle name="40% - Accent4 2 4 3 8" xfId="28103"/>
    <cellStyle name="40% - Accent4 2 4 4" xfId="1158"/>
    <cellStyle name="40% - Accent4 2 4 4 2" xfId="6135"/>
    <cellStyle name="40% - Accent4 2 4 4 3" xfId="10424"/>
    <cellStyle name="40% - Accent4 2 4 4 4" xfId="14702"/>
    <cellStyle name="40% - Accent4 2 4 4 5" xfId="18945"/>
    <cellStyle name="40% - Accent4 2 4 4 6" xfId="23191"/>
    <cellStyle name="40% - Accent4 2 4 4 7" xfId="27296"/>
    <cellStyle name="40% - Accent4 2 4 5" xfId="2849"/>
    <cellStyle name="40% - Accent4 2 4 6" xfId="3142"/>
    <cellStyle name="40% - Accent4 2 4 6 2" xfId="8116"/>
    <cellStyle name="40% - Accent4 2 4 6 3" xfId="12393"/>
    <cellStyle name="40% - Accent4 2 4 6 4" xfId="16653"/>
    <cellStyle name="40% - Accent4 2 4 6 5" xfId="20871"/>
    <cellStyle name="40% - Accent4 2 4 6 6" xfId="25067"/>
    <cellStyle name="40% - Accent4 2 4 6 7" xfId="28963"/>
    <cellStyle name="40% - Accent4 2 4 7" xfId="4491"/>
    <cellStyle name="40% - Accent4 2 4 7 2" xfId="9463"/>
    <cellStyle name="40% - Accent4 2 4 7 3" xfId="13741"/>
    <cellStyle name="40% - Accent4 2 4 7 4" xfId="17998"/>
    <cellStyle name="40% - Accent4 2 4 7 5" xfId="22215"/>
    <cellStyle name="40% - Accent4 2 4 7 6" xfId="26401"/>
    <cellStyle name="40% - Accent4 2 4 7 7" xfId="30280"/>
    <cellStyle name="40% - Accent4 2 4 8" xfId="5365"/>
    <cellStyle name="40% - Accent4 2 4 9" xfId="7780"/>
    <cellStyle name="40% - Accent4 2 5" xfId="501"/>
    <cellStyle name="40% - Accent4 2 5 10" xfId="10386"/>
    <cellStyle name="40% - Accent4 2 5 11" xfId="10356"/>
    <cellStyle name="40% - Accent4 2 5 12" xfId="20443"/>
    <cellStyle name="40% - Accent4 2 5 2" xfId="875"/>
    <cellStyle name="40% - Accent4 2 5 2 10" xfId="22931"/>
    <cellStyle name="40% - Accent4 2 5 2 11" xfId="27083"/>
    <cellStyle name="40% - Accent4 2 5 2 2" xfId="2431"/>
    <cellStyle name="40% - Accent4 2 5 2 2 2" xfId="4244"/>
    <cellStyle name="40% - Accent4 2 5 2 2 2 2" xfId="9218"/>
    <cellStyle name="40% - Accent4 2 5 2 2 2 3" xfId="13495"/>
    <cellStyle name="40% - Accent4 2 5 2 2 2 4" xfId="17754"/>
    <cellStyle name="40% - Accent4 2 5 2 2 2 5" xfId="21973"/>
    <cellStyle name="40% - Accent4 2 5 2 2 2 6" xfId="26168"/>
    <cellStyle name="40% - Accent4 2 5 2 2 2 7" xfId="30064"/>
    <cellStyle name="40% - Accent4 2 5 2 2 3" xfId="7407"/>
    <cellStyle name="40% - Accent4 2 5 2 2 4" xfId="11692"/>
    <cellStyle name="40% - Accent4 2 5 2 2 5" xfId="15964"/>
    <cellStyle name="40% - Accent4 2 5 2 2 6" xfId="20199"/>
    <cellStyle name="40% - Accent4 2 5 2 2 7" xfId="24437"/>
    <cellStyle name="40% - Accent4 2 5 2 2 8" xfId="28515"/>
    <cellStyle name="40% - Accent4 2 5 2 3" xfId="1583"/>
    <cellStyle name="40% - Accent4 2 5 2 3 2" xfId="6560"/>
    <cellStyle name="40% - Accent4 2 5 2 3 3" xfId="10849"/>
    <cellStyle name="40% - Accent4 2 5 2 3 4" xfId="15125"/>
    <cellStyle name="40% - Accent4 2 5 2 3 5" xfId="19364"/>
    <cellStyle name="40% - Accent4 2 5 2 3 6" xfId="23614"/>
    <cellStyle name="40% - Accent4 2 5 2 3 7" xfId="27708"/>
    <cellStyle name="40% - Accent4 2 5 2 4" xfId="3587"/>
    <cellStyle name="40% - Accent4 2 5 2 4 2" xfId="8561"/>
    <cellStyle name="40% - Accent4 2 5 2 4 3" xfId="12838"/>
    <cellStyle name="40% - Accent4 2 5 2 4 4" xfId="17097"/>
    <cellStyle name="40% - Accent4 2 5 2 4 5" xfId="21316"/>
    <cellStyle name="40% - Accent4 2 5 2 4 6" xfId="25511"/>
    <cellStyle name="40% - Accent4 2 5 2 4 7" xfId="29407"/>
    <cellStyle name="40% - Accent4 2 5 2 5" xfId="4935"/>
    <cellStyle name="40% - Accent4 2 5 2 5 2" xfId="9907"/>
    <cellStyle name="40% - Accent4 2 5 2 5 3" xfId="14185"/>
    <cellStyle name="40% - Accent4 2 5 2 5 4" xfId="18442"/>
    <cellStyle name="40% - Accent4 2 5 2 5 5" xfId="22659"/>
    <cellStyle name="40% - Accent4 2 5 2 5 6" xfId="26845"/>
    <cellStyle name="40% - Accent4 2 5 2 5 7" xfId="30724"/>
    <cellStyle name="40% - Accent4 2 5 2 6" xfId="5853"/>
    <cellStyle name="40% - Accent4 2 5 2 7" xfId="10145"/>
    <cellStyle name="40% - Accent4 2 5 2 8" xfId="14423"/>
    <cellStyle name="40% - Accent4 2 5 2 9" xfId="18680"/>
    <cellStyle name="40% - Accent4 2 5 3" xfId="2149"/>
    <cellStyle name="40% - Accent4 2 5 3 2" xfId="3915"/>
    <cellStyle name="40% - Accent4 2 5 3 2 2" xfId="8889"/>
    <cellStyle name="40% - Accent4 2 5 3 2 3" xfId="13166"/>
    <cellStyle name="40% - Accent4 2 5 3 2 4" xfId="17425"/>
    <cellStyle name="40% - Accent4 2 5 3 2 5" xfId="21644"/>
    <cellStyle name="40% - Accent4 2 5 3 2 6" xfId="25839"/>
    <cellStyle name="40% - Accent4 2 5 3 2 7" xfId="29735"/>
    <cellStyle name="40% - Accent4 2 5 3 3" xfId="7125"/>
    <cellStyle name="40% - Accent4 2 5 3 4" xfId="11410"/>
    <cellStyle name="40% - Accent4 2 5 3 5" xfId="15682"/>
    <cellStyle name="40% - Accent4 2 5 3 6" xfId="19917"/>
    <cellStyle name="40% - Accent4 2 5 3 7" xfId="24155"/>
    <cellStyle name="40% - Accent4 2 5 3 8" xfId="28233"/>
    <cellStyle name="40% - Accent4 2 5 4" xfId="1291"/>
    <cellStyle name="40% - Accent4 2 5 4 2" xfId="6268"/>
    <cellStyle name="40% - Accent4 2 5 4 3" xfId="10557"/>
    <cellStyle name="40% - Accent4 2 5 4 4" xfId="14833"/>
    <cellStyle name="40% - Accent4 2 5 4 5" xfId="19076"/>
    <cellStyle name="40% - Accent4 2 5 4 6" xfId="23322"/>
    <cellStyle name="40% - Accent4 2 5 4 7" xfId="27426"/>
    <cellStyle name="40% - Accent4 2 5 5" xfId="3257"/>
    <cellStyle name="40% - Accent4 2 5 5 2" xfId="8231"/>
    <cellStyle name="40% - Accent4 2 5 5 3" xfId="12508"/>
    <cellStyle name="40% - Accent4 2 5 5 4" xfId="16768"/>
    <cellStyle name="40% - Accent4 2 5 5 5" xfId="20986"/>
    <cellStyle name="40% - Accent4 2 5 5 6" xfId="25182"/>
    <cellStyle name="40% - Accent4 2 5 5 7" xfId="29078"/>
    <cellStyle name="40% - Accent4 2 5 6" xfId="4606"/>
    <cellStyle name="40% - Accent4 2 5 6 2" xfId="9578"/>
    <cellStyle name="40% - Accent4 2 5 6 3" xfId="13856"/>
    <cellStyle name="40% - Accent4 2 5 6 4" xfId="18113"/>
    <cellStyle name="40% - Accent4 2 5 6 5" xfId="22330"/>
    <cellStyle name="40% - Accent4 2 5 6 6" xfId="26516"/>
    <cellStyle name="40% - Accent4 2 5 6 7" xfId="30395"/>
    <cellStyle name="40% - Accent4 2 5 7" xfId="5480"/>
    <cellStyle name="40% - Accent4 2 5 8" xfId="5070"/>
    <cellStyle name="40% - Accent4 2 5 9" xfId="6098"/>
    <cellStyle name="40% - Accent4 2 6" xfId="602"/>
    <cellStyle name="40% - Accent4 2 6 10" xfId="6241"/>
    <cellStyle name="40% - Accent4 2 6 11" xfId="18902"/>
    <cellStyle name="40% - Accent4 2 6 12" xfId="20488"/>
    <cellStyle name="40% - Accent4 2 6 2" xfId="1585"/>
    <cellStyle name="40% - Accent4 2 6 2 2" xfId="2433"/>
    <cellStyle name="40% - Accent4 2 6 2 2 2" xfId="7409"/>
    <cellStyle name="40% - Accent4 2 6 2 2 3" xfId="11694"/>
    <cellStyle name="40% - Accent4 2 6 2 2 4" xfId="15966"/>
    <cellStyle name="40% - Accent4 2 6 2 2 5" xfId="20201"/>
    <cellStyle name="40% - Accent4 2 6 2 2 6" xfId="24439"/>
    <cellStyle name="40% - Accent4 2 6 2 2 7" xfId="28517"/>
    <cellStyle name="40% - Accent4 2 6 2 3" xfId="3971"/>
    <cellStyle name="40% - Accent4 2 6 2 3 2" xfId="8945"/>
    <cellStyle name="40% - Accent4 2 6 2 3 3" xfId="13222"/>
    <cellStyle name="40% - Accent4 2 6 2 3 4" xfId="17481"/>
    <cellStyle name="40% - Accent4 2 6 2 3 5" xfId="21700"/>
    <cellStyle name="40% - Accent4 2 6 2 3 6" xfId="25895"/>
    <cellStyle name="40% - Accent4 2 6 2 3 7" xfId="29791"/>
    <cellStyle name="40% - Accent4 2 6 2 4" xfId="6562"/>
    <cellStyle name="40% - Accent4 2 6 2 5" xfId="10851"/>
    <cellStyle name="40% - Accent4 2 6 2 6" xfId="15127"/>
    <cellStyle name="40% - Accent4 2 6 2 7" xfId="19366"/>
    <cellStyle name="40% - Accent4 2 6 2 8" xfId="23616"/>
    <cellStyle name="40% - Accent4 2 6 2 9" xfId="27710"/>
    <cellStyle name="40% - Accent4 2 6 3" xfId="2432"/>
    <cellStyle name="40% - Accent4 2 6 3 2" xfId="7408"/>
    <cellStyle name="40% - Accent4 2 6 3 3" xfId="11693"/>
    <cellStyle name="40% - Accent4 2 6 3 4" xfId="15965"/>
    <cellStyle name="40% - Accent4 2 6 3 5" xfId="20200"/>
    <cellStyle name="40% - Accent4 2 6 3 6" xfId="24438"/>
    <cellStyle name="40% - Accent4 2 6 3 7" xfId="28516"/>
    <cellStyle name="40% - Accent4 2 6 4" xfId="1584"/>
    <cellStyle name="40% - Accent4 2 6 4 2" xfId="6561"/>
    <cellStyle name="40% - Accent4 2 6 4 3" xfId="10850"/>
    <cellStyle name="40% - Accent4 2 6 4 4" xfId="15126"/>
    <cellStyle name="40% - Accent4 2 6 4 5" xfId="19365"/>
    <cellStyle name="40% - Accent4 2 6 4 6" xfId="23615"/>
    <cellStyle name="40% - Accent4 2 6 4 7" xfId="27709"/>
    <cellStyle name="40% - Accent4 2 6 5" xfId="3314"/>
    <cellStyle name="40% - Accent4 2 6 5 2" xfId="8288"/>
    <cellStyle name="40% - Accent4 2 6 5 3" xfId="12565"/>
    <cellStyle name="40% - Accent4 2 6 5 4" xfId="16824"/>
    <cellStyle name="40% - Accent4 2 6 5 5" xfId="21043"/>
    <cellStyle name="40% - Accent4 2 6 5 6" xfId="25238"/>
    <cellStyle name="40% - Accent4 2 6 5 7" xfId="29134"/>
    <cellStyle name="40% - Accent4 2 6 6" xfId="4662"/>
    <cellStyle name="40% - Accent4 2 6 6 2" xfId="9634"/>
    <cellStyle name="40% - Accent4 2 6 6 3" xfId="13912"/>
    <cellStyle name="40% - Accent4 2 6 6 4" xfId="18169"/>
    <cellStyle name="40% - Accent4 2 6 6 5" xfId="22386"/>
    <cellStyle name="40% - Accent4 2 6 6 6" xfId="26572"/>
    <cellStyle name="40% - Accent4 2 6 6 7" xfId="30451"/>
    <cellStyle name="40% - Accent4 2 6 7" xfId="5580"/>
    <cellStyle name="40% - Accent4 2 6 8" xfId="4990"/>
    <cellStyle name="40% - Accent4 2 6 9" xfId="5166"/>
    <cellStyle name="40% - Accent4 2 7" xfId="1586"/>
    <cellStyle name="40% - Accent4 2 7 2" xfId="2434"/>
    <cellStyle name="40% - Accent4 2 7 2 2" xfId="7410"/>
    <cellStyle name="40% - Accent4 2 7 2 3" xfId="11695"/>
    <cellStyle name="40% - Accent4 2 7 2 4" xfId="15967"/>
    <cellStyle name="40% - Accent4 2 7 2 5" xfId="20202"/>
    <cellStyle name="40% - Accent4 2 7 2 6" xfId="24440"/>
    <cellStyle name="40% - Accent4 2 7 2 7" xfId="28518"/>
    <cellStyle name="40% - Accent4 2 7 3" xfId="3642"/>
    <cellStyle name="40% - Accent4 2 7 3 2" xfId="8616"/>
    <cellStyle name="40% - Accent4 2 7 3 3" xfId="12893"/>
    <cellStyle name="40% - Accent4 2 7 3 4" xfId="17152"/>
    <cellStyle name="40% - Accent4 2 7 3 5" xfId="21371"/>
    <cellStyle name="40% - Accent4 2 7 3 6" xfId="25566"/>
    <cellStyle name="40% - Accent4 2 7 3 7" xfId="29462"/>
    <cellStyle name="40% - Accent4 2 7 4" xfId="6563"/>
    <cellStyle name="40% - Accent4 2 7 5" xfId="10852"/>
    <cellStyle name="40% - Accent4 2 7 6" xfId="15128"/>
    <cellStyle name="40% - Accent4 2 7 7" xfId="19367"/>
    <cellStyle name="40% - Accent4 2 7 8" xfId="23617"/>
    <cellStyle name="40% - Accent4 2 7 9" xfId="27711"/>
    <cellStyle name="40% - Accent4 2 8" xfId="1854"/>
    <cellStyle name="40% - Accent4 2 8 2" xfId="6830"/>
    <cellStyle name="40% - Accent4 2 8 3" xfId="11116"/>
    <cellStyle name="40% - Accent4 2 8 4" xfId="15390"/>
    <cellStyle name="40% - Accent4 2 8 5" xfId="19626"/>
    <cellStyle name="40% - Accent4 2 8 6" xfId="23866"/>
    <cellStyle name="40% - Accent4 2 8 7" xfId="27947"/>
    <cellStyle name="40% - Accent4 2 9" xfId="940"/>
    <cellStyle name="40% - Accent4 2 9 2" xfId="5918"/>
    <cellStyle name="40% - Accent4 2 9 3" xfId="10208"/>
    <cellStyle name="40% - Accent4 2 9 4" xfId="14487"/>
    <cellStyle name="40% - Accent4 2 9 5" xfId="18742"/>
    <cellStyle name="40% - Accent4 2 9 6" xfId="22992"/>
    <cellStyle name="40% - Accent4 2 9 7" xfId="27138"/>
    <cellStyle name="40% - Accent4 3" xfId="129"/>
    <cellStyle name="40% - Accent4 3 2" xfId="2917"/>
    <cellStyle name="40% - Accent4 3 3" xfId="2817"/>
    <cellStyle name="40% - Accent4 4" xfId="113"/>
    <cellStyle name="40% - Accent4 4 10" xfId="4353"/>
    <cellStyle name="40% - Accent4 4 10 2" xfId="9325"/>
    <cellStyle name="40% - Accent4 4 10 3" xfId="13603"/>
    <cellStyle name="40% - Accent4 4 10 4" xfId="17860"/>
    <cellStyle name="40% - Accent4 4 10 5" xfId="22077"/>
    <cellStyle name="40% - Accent4 4 10 6" xfId="26263"/>
    <cellStyle name="40% - Accent4 4 10 7" xfId="30142"/>
    <cellStyle name="40% - Accent4 4 11" xfId="5094"/>
    <cellStyle name="40% - Accent4 4 12" xfId="7865"/>
    <cellStyle name="40% - Accent4 4 13" xfId="12145"/>
    <cellStyle name="40% - Accent4 4 14" xfId="16408"/>
    <cellStyle name="40% - Accent4 4 15" xfId="19457"/>
    <cellStyle name="40% - Accent4 4 16" xfId="24836"/>
    <cellStyle name="40% - Accent4 4 2" xfId="304"/>
    <cellStyle name="40% - Accent4 4 2 10" xfId="10302"/>
    <cellStyle name="40% - Accent4 4 2 11" xfId="14581"/>
    <cellStyle name="40% - Accent4 4 2 12" xfId="20614"/>
    <cellStyle name="40% - Accent4 4 2 13" xfId="23078"/>
    <cellStyle name="40% - Accent4 4 2 2" xfId="468"/>
    <cellStyle name="40% - Accent4 4 2 2 10" xfId="12026"/>
    <cellStyle name="40% - Accent4 4 2 2 11" xfId="16199"/>
    <cellStyle name="40% - Accent4 4 2 2 12" xfId="20618"/>
    <cellStyle name="40% - Accent4 4 2 2 2" xfId="842"/>
    <cellStyle name="40% - Accent4 4 2 2 2 10" xfId="22898"/>
    <cellStyle name="40% - Accent4 4 2 2 2 11" xfId="27050"/>
    <cellStyle name="40% - Accent4 4 2 2 2 2" xfId="2435"/>
    <cellStyle name="40% - Accent4 4 2 2 2 2 2" xfId="4211"/>
    <cellStyle name="40% - Accent4 4 2 2 2 2 2 2" xfId="9185"/>
    <cellStyle name="40% - Accent4 4 2 2 2 2 2 3" xfId="13462"/>
    <cellStyle name="40% - Accent4 4 2 2 2 2 2 4" xfId="17721"/>
    <cellStyle name="40% - Accent4 4 2 2 2 2 2 5" xfId="21940"/>
    <cellStyle name="40% - Accent4 4 2 2 2 2 2 6" xfId="26135"/>
    <cellStyle name="40% - Accent4 4 2 2 2 2 2 7" xfId="30031"/>
    <cellStyle name="40% - Accent4 4 2 2 2 2 3" xfId="7411"/>
    <cellStyle name="40% - Accent4 4 2 2 2 2 4" xfId="11696"/>
    <cellStyle name="40% - Accent4 4 2 2 2 2 5" xfId="15968"/>
    <cellStyle name="40% - Accent4 4 2 2 2 2 6" xfId="20203"/>
    <cellStyle name="40% - Accent4 4 2 2 2 2 7" xfId="24441"/>
    <cellStyle name="40% - Accent4 4 2 2 2 2 8" xfId="28519"/>
    <cellStyle name="40% - Accent4 4 2 2 2 3" xfId="1587"/>
    <cellStyle name="40% - Accent4 4 2 2 2 3 2" xfId="6564"/>
    <cellStyle name="40% - Accent4 4 2 2 2 3 3" xfId="10853"/>
    <cellStyle name="40% - Accent4 4 2 2 2 3 4" xfId="15129"/>
    <cellStyle name="40% - Accent4 4 2 2 2 3 5" xfId="19368"/>
    <cellStyle name="40% - Accent4 4 2 2 2 3 6" xfId="23618"/>
    <cellStyle name="40% - Accent4 4 2 2 2 3 7" xfId="27712"/>
    <cellStyle name="40% - Accent4 4 2 2 2 4" xfId="3554"/>
    <cellStyle name="40% - Accent4 4 2 2 2 4 2" xfId="8528"/>
    <cellStyle name="40% - Accent4 4 2 2 2 4 3" xfId="12805"/>
    <cellStyle name="40% - Accent4 4 2 2 2 4 4" xfId="17064"/>
    <cellStyle name="40% - Accent4 4 2 2 2 4 5" xfId="21283"/>
    <cellStyle name="40% - Accent4 4 2 2 2 4 6" xfId="25478"/>
    <cellStyle name="40% - Accent4 4 2 2 2 4 7" xfId="29374"/>
    <cellStyle name="40% - Accent4 4 2 2 2 5" xfId="4902"/>
    <cellStyle name="40% - Accent4 4 2 2 2 5 2" xfId="9874"/>
    <cellStyle name="40% - Accent4 4 2 2 2 5 3" xfId="14152"/>
    <cellStyle name="40% - Accent4 4 2 2 2 5 4" xfId="18409"/>
    <cellStyle name="40% - Accent4 4 2 2 2 5 5" xfId="22626"/>
    <cellStyle name="40% - Accent4 4 2 2 2 5 6" xfId="26812"/>
    <cellStyle name="40% - Accent4 4 2 2 2 5 7" xfId="30691"/>
    <cellStyle name="40% - Accent4 4 2 2 2 6" xfId="5820"/>
    <cellStyle name="40% - Accent4 4 2 2 2 7" xfId="10112"/>
    <cellStyle name="40% - Accent4 4 2 2 2 8" xfId="14390"/>
    <cellStyle name="40% - Accent4 4 2 2 2 9" xfId="18647"/>
    <cellStyle name="40% - Accent4 4 2 2 3" xfId="2101"/>
    <cellStyle name="40% - Accent4 4 2 2 3 2" xfId="3882"/>
    <cellStyle name="40% - Accent4 4 2 2 3 2 2" xfId="8856"/>
    <cellStyle name="40% - Accent4 4 2 2 3 2 3" xfId="13133"/>
    <cellStyle name="40% - Accent4 4 2 2 3 2 4" xfId="17392"/>
    <cellStyle name="40% - Accent4 4 2 2 3 2 5" xfId="21611"/>
    <cellStyle name="40% - Accent4 4 2 2 3 2 6" xfId="25806"/>
    <cellStyle name="40% - Accent4 4 2 2 3 2 7" xfId="29702"/>
    <cellStyle name="40% - Accent4 4 2 2 3 3" xfId="7077"/>
    <cellStyle name="40% - Accent4 4 2 2 3 4" xfId="11362"/>
    <cellStyle name="40% - Accent4 4 2 2 3 5" xfId="15634"/>
    <cellStyle name="40% - Accent4 4 2 2 3 6" xfId="19869"/>
    <cellStyle name="40% - Accent4 4 2 2 3 7" xfId="24107"/>
    <cellStyle name="40% - Accent4 4 2 2 3 8" xfId="28185"/>
    <cellStyle name="40% - Accent4 4 2 2 4" xfId="1240"/>
    <cellStyle name="40% - Accent4 4 2 2 4 2" xfId="6217"/>
    <cellStyle name="40% - Accent4 4 2 2 4 3" xfId="10506"/>
    <cellStyle name="40% - Accent4 4 2 2 4 4" xfId="14784"/>
    <cellStyle name="40% - Accent4 4 2 2 4 5" xfId="19027"/>
    <cellStyle name="40% - Accent4 4 2 2 4 6" xfId="23273"/>
    <cellStyle name="40% - Accent4 4 2 2 4 7" xfId="27378"/>
    <cellStyle name="40% - Accent4 4 2 2 5" xfId="3224"/>
    <cellStyle name="40% - Accent4 4 2 2 5 2" xfId="8198"/>
    <cellStyle name="40% - Accent4 4 2 2 5 3" xfId="12475"/>
    <cellStyle name="40% - Accent4 4 2 2 5 4" xfId="16735"/>
    <cellStyle name="40% - Accent4 4 2 2 5 5" xfId="20953"/>
    <cellStyle name="40% - Accent4 4 2 2 5 6" xfId="25149"/>
    <cellStyle name="40% - Accent4 4 2 2 5 7" xfId="29045"/>
    <cellStyle name="40% - Accent4 4 2 2 6" xfId="4573"/>
    <cellStyle name="40% - Accent4 4 2 2 6 2" xfId="9545"/>
    <cellStyle name="40% - Accent4 4 2 2 6 3" xfId="13823"/>
    <cellStyle name="40% - Accent4 4 2 2 6 4" xfId="18080"/>
    <cellStyle name="40% - Accent4 4 2 2 6 5" xfId="22297"/>
    <cellStyle name="40% - Accent4 4 2 2 6 6" xfId="26483"/>
    <cellStyle name="40% - Accent4 4 2 2 6 7" xfId="30362"/>
    <cellStyle name="40% - Accent4 4 2 2 7" xfId="5447"/>
    <cellStyle name="40% - Accent4 4 2 2 8" xfId="5233"/>
    <cellStyle name="40% - Accent4 4 2 2 9" xfId="7744"/>
    <cellStyle name="40% - Accent4 4 2 3" xfId="687"/>
    <cellStyle name="40% - Accent4 4 2 3 10" xfId="22743"/>
    <cellStyle name="40% - Accent4 4 2 3 11" xfId="26895"/>
    <cellStyle name="40% - Accent4 4 2 3 2" xfId="2436"/>
    <cellStyle name="40% - Accent4 4 2 3 2 2" xfId="4056"/>
    <cellStyle name="40% - Accent4 4 2 3 2 2 2" xfId="9030"/>
    <cellStyle name="40% - Accent4 4 2 3 2 2 3" xfId="13307"/>
    <cellStyle name="40% - Accent4 4 2 3 2 2 4" xfId="17566"/>
    <cellStyle name="40% - Accent4 4 2 3 2 2 5" xfId="21785"/>
    <cellStyle name="40% - Accent4 4 2 3 2 2 6" xfId="25980"/>
    <cellStyle name="40% - Accent4 4 2 3 2 2 7" xfId="29876"/>
    <cellStyle name="40% - Accent4 4 2 3 2 3" xfId="7412"/>
    <cellStyle name="40% - Accent4 4 2 3 2 4" xfId="11697"/>
    <cellStyle name="40% - Accent4 4 2 3 2 5" xfId="15969"/>
    <cellStyle name="40% - Accent4 4 2 3 2 6" xfId="20204"/>
    <cellStyle name="40% - Accent4 4 2 3 2 7" xfId="24442"/>
    <cellStyle name="40% - Accent4 4 2 3 2 8" xfId="28520"/>
    <cellStyle name="40% - Accent4 4 2 3 3" xfId="1588"/>
    <cellStyle name="40% - Accent4 4 2 3 3 2" xfId="6565"/>
    <cellStyle name="40% - Accent4 4 2 3 3 3" xfId="10854"/>
    <cellStyle name="40% - Accent4 4 2 3 3 4" xfId="15130"/>
    <cellStyle name="40% - Accent4 4 2 3 3 5" xfId="19369"/>
    <cellStyle name="40% - Accent4 4 2 3 3 6" xfId="23619"/>
    <cellStyle name="40% - Accent4 4 2 3 3 7" xfId="27713"/>
    <cellStyle name="40% - Accent4 4 2 3 4" xfId="3399"/>
    <cellStyle name="40% - Accent4 4 2 3 4 2" xfId="8373"/>
    <cellStyle name="40% - Accent4 4 2 3 4 3" xfId="12650"/>
    <cellStyle name="40% - Accent4 4 2 3 4 4" xfId="16909"/>
    <cellStyle name="40% - Accent4 4 2 3 4 5" xfId="21128"/>
    <cellStyle name="40% - Accent4 4 2 3 4 6" xfId="25323"/>
    <cellStyle name="40% - Accent4 4 2 3 4 7" xfId="29219"/>
    <cellStyle name="40% - Accent4 4 2 3 5" xfId="4747"/>
    <cellStyle name="40% - Accent4 4 2 3 5 2" xfId="9719"/>
    <cellStyle name="40% - Accent4 4 2 3 5 3" xfId="13997"/>
    <cellStyle name="40% - Accent4 4 2 3 5 4" xfId="18254"/>
    <cellStyle name="40% - Accent4 4 2 3 5 5" xfId="22471"/>
    <cellStyle name="40% - Accent4 4 2 3 5 6" xfId="26657"/>
    <cellStyle name="40% - Accent4 4 2 3 5 7" xfId="30536"/>
    <cellStyle name="40% - Accent4 4 2 3 6" xfId="5665"/>
    <cellStyle name="40% - Accent4 4 2 3 7" xfId="9957"/>
    <cellStyle name="40% - Accent4 4 2 3 8" xfId="14235"/>
    <cellStyle name="40% - Accent4 4 2 3 9" xfId="18492"/>
    <cellStyle name="40% - Accent4 4 2 4" xfId="1948"/>
    <cellStyle name="40% - Accent4 4 2 4 2" xfId="3727"/>
    <cellStyle name="40% - Accent4 4 2 4 2 2" xfId="8701"/>
    <cellStyle name="40% - Accent4 4 2 4 2 3" xfId="12978"/>
    <cellStyle name="40% - Accent4 4 2 4 2 4" xfId="17237"/>
    <cellStyle name="40% - Accent4 4 2 4 2 5" xfId="21456"/>
    <cellStyle name="40% - Accent4 4 2 4 2 6" xfId="25651"/>
    <cellStyle name="40% - Accent4 4 2 4 2 7" xfId="29547"/>
    <cellStyle name="40% - Accent4 4 2 4 3" xfId="6924"/>
    <cellStyle name="40% - Accent4 4 2 4 4" xfId="11209"/>
    <cellStyle name="40% - Accent4 4 2 4 5" xfId="15482"/>
    <cellStyle name="40% - Accent4 4 2 4 6" xfId="19718"/>
    <cellStyle name="40% - Accent4 4 2 4 7" xfId="23956"/>
    <cellStyle name="40% - Accent4 4 2 4 8" xfId="28034"/>
    <cellStyle name="40% - Accent4 4 2 5" xfId="1064"/>
    <cellStyle name="40% - Accent4 4 2 5 2" xfId="6042"/>
    <cellStyle name="40% - Accent4 4 2 5 3" xfId="10331"/>
    <cellStyle name="40% - Accent4 4 2 5 4" xfId="14609"/>
    <cellStyle name="40% - Accent4 4 2 5 5" xfId="18858"/>
    <cellStyle name="40% - Accent4 4 2 5 6" xfId="23106"/>
    <cellStyle name="40% - Accent4 4 2 5 7" xfId="27226"/>
    <cellStyle name="40% - Accent4 4 2 6" xfId="3069"/>
    <cellStyle name="40% - Accent4 4 2 6 2" xfId="8043"/>
    <cellStyle name="40% - Accent4 4 2 6 3" xfId="12320"/>
    <cellStyle name="40% - Accent4 4 2 6 4" xfId="16580"/>
    <cellStyle name="40% - Accent4 4 2 6 5" xfId="20798"/>
    <cellStyle name="40% - Accent4 4 2 6 6" xfId="24994"/>
    <cellStyle name="40% - Accent4 4 2 6 7" xfId="28890"/>
    <cellStyle name="40% - Accent4 4 2 7" xfId="4418"/>
    <cellStyle name="40% - Accent4 4 2 7 2" xfId="9390"/>
    <cellStyle name="40% - Accent4 4 2 7 3" xfId="13668"/>
    <cellStyle name="40% - Accent4 4 2 7 4" xfId="17925"/>
    <cellStyle name="40% - Accent4 4 2 7 5" xfId="22142"/>
    <cellStyle name="40% - Accent4 4 2 7 6" xfId="26328"/>
    <cellStyle name="40% - Accent4 4 2 7 7" xfId="30207"/>
    <cellStyle name="40% - Accent4 4 2 8" xfId="5283"/>
    <cellStyle name="40% - Accent4 4 2 9" xfId="6013"/>
    <cellStyle name="40% - Accent4 4 3" xfId="406"/>
    <cellStyle name="40% - Accent4 4 3 10" xfId="16380"/>
    <cellStyle name="40% - Accent4 4 3 11" xfId="18738"/>
    <cellStyle name="40% - Accent4 4 3 12" xfId="24814"/>
    <cellStyle name="40% - Accent4 4 3 2" xfId="780"/>
    <cellStyle name="40% - Accent4 4 3 2 10" xfId="22836"/>
    <cellStyle name="40% - Accent4 4 3 2 11" xfId="26988"/>
    <cellStyle name="40% - Accent4 4 3 2 2" xfId="2437"/>
    <cellStyle name="40% - Accent4 4 3 2 2 2" xfId="4149"/>
    <cellStyle name="40% - Accent4 4 3 2 2 2 2" xfId="9123"/>
    <cellStyle name="40% - Accent4 4 3 2 2 2 3" xfId="13400"/>
    <cellStyle name="40% - Accent4 4 3 2 2 2 4" xfId="17659"/>
    <cellStyle name="40% - Accent4 4 3 2 2 2 5" xfId="21878"/>
    <cellStyle name="40% - Accent4 4 3 2 2 2 6" xfId="26073"/>
    <cellStyle name="40% - Accent4 4 3 2 2 2 7" xfId="29969"/>
    <cellStyle name="40% - Accent4 4 3 2 2 3" xfId="7413"/>
    <cellStyle name="40% - Accent4 4 3 2 2 4" xfId="11698"/>
    <cellStyle name="40% - Accent4 4 3 2 2 5" xfId="15970"/>
    <cellStyle name="40% - Accent4 4 3 2 2 6" xfId="20205"/>
    <cellStyle name="40% - Accent4 4 3 2 2 7" xfId="24443"/>
    <cellStyle name="40% - Accent4 4 3 2 2 8" xfId="28521"/>
    <cellStyle name="40% - Accent4 4 3 2 3" xfId="1589"/>
    <cellStyle name="40% - Accent4 4 3 2 3 2" xfId="6566"/>
    <cellStyle name="40% - Accent4 4 3 2 3 3" xfId="10855"/>
    <cellStyle name="40% - Accent4 4 3 2 3 4" xfId="15131"/>
    <cellStyle name="40% - Accent4 4 3 2 3 5" xfId="19370"/>
    <cellStyle name="40% - Accent4 4 3 2 3 6" xfId="23620"/>
    <cellStyle name="40% - Accent4 4 3 2 3 7" xfId="27714"/>
    <cellStyle name="40% - Accent4 4 3 2 4" xfId="3492"/>
    <cellStyle name="40% - Accent4 4 3 2 4 2" xfId="8466"/>
    <cellStyle name="40% - Accent4 4 3 2 4 3" xfId="12743"/>
    <cellStyle name="40% - Accent4 4 3 2 4 4" xfId="17002"/>
    <cellStyle name="40% - Accent4 4 3 2 4 5" xfId="21221"/>
    <cellStyle name="40% - Accent4 4 3 2 4 6" xfId="25416"/>
    <cellStyle name="40% - Accent4 4 3 2 4 7" xfId="29312"/>
    <cellStyle name="40% - Accent4 4 3 2 5" xfId="4840"/>
    <cellStyle name="40% - Accent4 4 3 2 5 2" xfId="9812"/>
    <cellStyle name="40% - Accent4 4 3 2 5 3" xfId="14090"/>
    <cellStyle name="40% - Accent4 4 3 2 5 4" xfId="18347"/>
    <cellStyle name="40% - Accent4 4 3 2 5 5" xfId="22564"/>
    <cellStyle name="40% - Accent4 4 3 2 5 6" xfId="26750"/>
    <cellStyle name="40% - Accent4 4 3 2 5 7" xfId="30629"/>
    <cellStyle name="40% - Accent4 4 3 2 6" xfId="5758"/>
    <cellStyle name="40% - Accent4 4 3 2 7" xfId="10050"/>
    <cellStyle name="40% - Accent4 4 3 2 8" xfId="14328"/>
    <cellStyle name="40% - Accent4 4 3 2 9" xfId="18585"/>
    <cellStyle name="40% - Accent4 4 3 3" xfId="2039"/>
    <cellStyle name="40% - Accent4 4 3 3 2" xfId="3820"/>
    <cellStyle name="40% - Accent4 4 3 3 2 2" xfId="8794"/>
    <cellStyle name="40% - Accent4 4 3 3 2 3" xfId="13071"/>
    <cellStyle name="40% - Accent4 4 3 3 2 4" xfId="17330"/>
    <cellStyle name="40% - Accent4 4 3 3 2 5" xfId="21549"/>
    <cellStyle name="40% - Accent4 4 3 3 2 6" xfId="25744"/>
    <cellStyle name="40% - Accent4 4 3 3 2 7" xfId="29640"/>
    <cellStyle name="40% - Accent4 4 3 3 3" xfId="7015"/>
    <cellStyle name="40% - Accent4 4 3 3 4" xfId="11300"/>
    <cellStyle name="40% - Accent4 4 3 3 5" xfId="15572"/>
    <cellStyle name="40% - Accent4 4 3 3 6" xfId="19807"/>
    <cellStyle name="40% - Accent4 4 3 3 7" xfId="24045"/>
    <cellStyle name="40% - Accent4 4 3 3 8" xfId="28123"/>
    <cellStyle name="40% - Accent4 4 3 4" xfId="1178"/>
    <cellStyle name="40% - Accent4 4 3 4 2" xfId="6155"/>
    <cellStyle name="40% - Accent4 4 3 4 3" xfId="10444"/>
    <cellStyle name="40% - Accent4 4 3 4 4" xfId="14722"/>
    <cellStyle name="40% - Accent4 4 3 4 5" xfId="18965"/>
    <cellStyle name="40% - Accent4 4 3 4 6" xfId="23211"/>
    <cellStyle name="40% - Accent4 4 3 4 7" xfId="27316"/>
    <cellStyle name="40% - Accent4 4 3 5" xfId="3162"/>
    <cellStyle name="40% - Accent4 4 3 5 2" xfId="8136"/>
    <cellStyle name="40% - Accent4 4 3 5 3" xfId="12413"/>
    <cellStyle name="40% - Accent4 4 3 5 4" xfId="16673"/>
    <cellStyle name="40% - Accent4 4 3 5 5" xfId="20891"/>
    <cellStyle name="40% - Accent4 4 3 5 6" xfId="25087"/>
    <cellStyle name="40% - Accent4 4 3 5 7" xfId="28983"/>
    <cellStyle name="40% - Accent4 4 3 6" xfId="4511"/>
    <cellStyle name="40% - Accent4 4 3 6 2" xfId="9483"/>
    <cellStyle name="40% - Accent4 4 3 6 3" xfId="13761"/>
    <cellStyle name="40% - Accent4 4 3 6 4" xfId="18018"/>
    <cellStyle name="40% - Accent4 4 3 6 5" xfId="22235"/>
    <cellStyle name="40% - Accent4 4 3 6 6" xfId="26421"/>
    <cellStyle name="40% - Accent4 4 3 6 7" xfId="30300"/>
    <cellStyle name="40% - Accent4 4 3 7" xfId="5385"/>
    <cellStyle name="40% - Accent4 4 3 8" xfId="7834"/>
    <cellStyle name="40% - Accent4 4 3 9" xfId="12115"/>
    <cellStyle name="40% - Accent4 4 4" xfId="520"/>
    <cellStyle name="40% - Accent4 4 4 10" xfId="11189"/>
    <cellStyle name="40% - Accent4 4 4 11" xfId="22039"/>
    <cellStyle name="40% - Accent4 4 4 12" xfId="16341"/>
    <cellStyle name="40% - Accent4 4 4 2" xfId="894"/>
    <cellStyle name="40% - Accent4 4 4 2 10" xfId="22950"/>
    <cellStyle name="40% - Accent4 4 4 2 11" xfId="27102"/>
    <cellStyle name="40% - Accent4 4 4 2 2" xfId="2438"/>
    <cellStyle name="40% - Accent4 4 4 2 2 2" xfId="4263"/>
    <cellStyle name="40% - Accent4 4 4 2 2 2 2" xfId="9237"/>
    <cellStyle name="40% - Accent4 4 4 2 2 2 3" xfId="13514"/>
    <cellStyle name="40% - Accent4 4 4 2 2 2 4" xfId="17773"/>
    <cellStyle name="40% - Accent4 4 4 2 2 2 5" xfId="21992"/>
    <cellStyle name="40% - Accent4 4 4 2 2 2 6" xfId="26187"/>
    <cellStyle name="40% - Accent4 4 4 2 2 2 7" xfId="30083"/>
    <cellStyle name="40% - Accent4 4 4 2 2 3" xfId="7414"/>
    <cellStyle name="40% - Accent4 4 4 2 2 4" xfId="11699"/>
    <cellStyle name="40% - Accent4 4 4 2 2 5" xfId="15971"/>
    <cellStyle name="40% - Accent4 4 4 2 2 6" xfId="20206"/>
    <cellStyle name="40% - Accent4 4 4 2 2 7" xfId="24444"/>
    <cellStyle name="40% - Accent4 4 4 2 2 8" xfId="28522"/>
    <cellStyle name="40% - Accent4 4 4 2 3" xfId="1590"/>
    <cellStyle name="40% - Accent4 4 4 2 3 2" xfId="6567"/>
    <cellStyle name="40% - Accent4 4 4 2 3 3" xfId="10856"/>
    <cellStyle name="40% - Accent4 4 4 2 3 4" xfId="15132"/>
    <cellStyle name="40% - Accent4 4 4 2 3 5" xfId="19371"/>
    <cellStyle name="40% - Accent4 4 4 2 3 6" xfId="23621"/>
    <cellStyle name="40% - Accent4 4 4 2 3 7" xfId="27715"/>
    <cellStyle name="40% - Accent4 4 4 2 4" xfId="3606"/>
    <cellStyle name="40% - Accent4 4 4 2 4 2" xfId="8580"/>
    <cellStyle name="40% - Accent4 4 4 2 4 3" xfId="12857"/>
    <cellStyle name="40% - Accent4 4 4 2 4 4" xfId="17116"/>
    <cellStyle name="40% - Accent4 4 4 2 4 5" xfId="21335"/>
    <cellStyle name="40% - Accent4 4 4 2 4 6" xfId="25530"/>
    <cellStyle name="40% - Accent4 4 4 2 4 7" xfId="29426"/>
    <cellStyle name="40% - Accent4 4 4 2 5" xfId="4954"/>
    <cellStyle name="40% - Accent4 4 4 2 5 2" xfId="9926"/>
    <cellStyle name="40% - Accent4 4 4 2 5 3" xfId="14204"/>
    <cellStyle name="40% - Accent4 4 4 2 5 4" xfId="18461"/>
    <cellStyle name="40% - Accent4 4 4 2 5 5" xfId="22678"/>
    <cellStyle name="40% - Accent4 4 4 2 5 6" xfId="26864"/>
    <cellStyle name="40% - Accent4 4 4 2 5 7" xfId="30743"/>
    <cellStyle name="40% - Accent4 4 4 2 6" xfId="5872"/>
    <cellStyle name="40% - Accent4 4 4 2 7" xfId="10164"/>
    <cellStyle name="40% - Accent4 4 4 2 8" xfId="14442"/>
    <cellStyle name="40% - Accent4 4 4 2 9" xfId="18699"/>
    <cellStyle name="40% - Accent4 4 4 3" xfId="2168"/>
    <cellStyle name="40% - Accent4 4 4 3 2" xfId="3934"/>
    <cellStyle name="40% - Accent4 4 4 3 2 2" xfId="8908"/>
    <cellStyle name="40% - Accent4 4 4 3 2 3" xfId="13185"/>
    <cellStyle name="40% - Accent4 4 4 3 2 4" xfId="17444"/>
    <cellStyle name="40% - Accent4 4 4 3 2 5" xfId="21663"/>
    <cellStyle name="40% - Accent4 4 4 3 2 6" xfId="25858"/>
    <cellStyle name="40% - Accent4 4 4 3 2 7" xfId="29754"/>
    <cellStyle name="40% - Accent4 4 4 3 3" xfId="7144"/>
    <cellStyle name="40% - Accent4 4 4 3 4" xfId="11429"/>
    <cellStyle name="40% - Accent4 4 4 3 5" xfId="15701"/>
    <cellStyle name="40% - Accent4 4 4 3 6" xfId="19936"/>
    <cellStyle name="40% - Accent4 4 4 3 7" xfId="24174"/>
    <cellStyle name="40% - Accent4 4 4 3 8" xfId="28252"/>
    <cellStyle name="40% - Accent4 4 4 4" xfId="1311"/>
    <cellStyle name="40% - Accent4 4 4 4 2" xfId="6288"/>
    <cellStyle name="40% - Accent4 4 4 4 3" xfId="10577"/>
    <cellStyle name="40% - Accent4 4 4 4 4" xfId="14853"/>
    <cellStyle name="40% - Accent4 4 4 4 5" xfId="19095"/>
    <cellStyle name="40% - Accent4 4 4 4 6" xfId="23342"/>
    <cellStyle name="40% - Accent4 4 4 4 7" xfId="27445"/>
    <cellStyle name="40% - Accent4 4 4 5" xfId="3276"/>
    <cellStyle name="40% - Accent4 4 4 5 2" xfId="8250"/>
    <cellStyle name="40% - Accent4 4 4 5 3" xfId="12527"/>
    <cellStyle name="40% - Accent4 4 4 5 4" xfId="16787"/>
    <cellStyle name="40% - Accent4 4 4 5 5" xfId="21005"/>
    <cellStyle name="40% - Accent4 4 4 5 6" xfId="25201"/>
    <cellStyle name="40% - Accent4 4 4 5 7" xfId="29097"/>
    <cellStyle name="40% - Accent4 4 4 6" xfId="4625"/>
    <cellStyle name="40% - Accent4 4 4 6 2" xfId="9597"/>
    <cellStyle name="40% - Accent4 4 4 6 3" xfId="13875"/>
    <cellStyle name="40% - Accent4 4 4 6 4" xfId="18132"/>
    <cellStyle name="40% - Accent4 4 4 6 5" xfId="22349"/>
    <cellStyle name="40% - Accent4 4 4 6 6" xfId="26535"/>
    <cellStyle name="40% - Accent4 4 4 6 7" xfId="30414"/>
    <cellStyle name="40% - Accent4 4 4 7" xfId="5499"/>
    <cellStyle name="40% - Accent4 4 4 8" xfId="5001"/>
    <cellStyle name="40% - Accent4 4 4 9" xfId="6904"/>
    <cellStyle name="40% - Accent4 4 5" xfId="621"/>
    <cellStyle name="40% - Accent4 4 5 10" xfId="16342"/>
    <cellStyle name="40% - Accent4 4 5 11" xfId="18815"/>
    <cellStyle name="40% - Accent4 4 5 12" xfId="24785"/>
    <cellStyle name="40% - Accent4 4 5 2" xfId="1592"/>
    <cellStyle name="40% - Accent4 4 5 2 2" xfId="2440"/>
    <cellStyle name="40% - Accent4 4 5 2 2 2" xfId="7416"/>
    <cellStyle name="40% - Accent4 4 5 2 2 3" xfId="11701"/>
    <cellStyle name="40% - Accent4 4 5 2 2 4" xfId="15973"/>
    <cellStyle name="40% - Accent4 4 5 2 2 5" xfId="20208"/>
    <cellStyle name="40% - Accent4 4 5 2 2 6" xfId="24446"/>
    <cellStyle name="40% - Accent4 4 5 2 2 7" xfId="28524"/>
    <cellStyle name="40% - Accent4 4 5 2 3" xfId="3990"/>
    <cellStyle name="40% - Accent4 4 5 2 3 2" xfId="8964"/>
    <cellStyle name="40% - Accent4 4 5 2 3 3" xfId="13241"/>
    <cellStyle name="40% - Accent4 4 5 2 3 4" xfId="17500"/>
    <cellStyle name="40% - Accent4 4 5 2 3 5" xfId="21719"/>
    <cellStyle name="40% - Accent4 4 5 2 3 6" xfId="25914"/>
    <cellStyle name="40% - Accent4 4 5 2 3 7" xfId="29810"/>
    <cellStyle name="40% - Accent4 4 5 2 4" xfId="6569"/>
    <cellStyle name="40% - Accent4 4 5 2 5" xfId="10858"/>
    <cellStyle name="40% - Accent4 4 5 2 6" xfId="15134"/>
    <cellStyle name="40% - Accent4 4 5 2 7" xfId="19373"/>
    <cellStyle name="40% - Accent4 4 5 2 8" xfId="23623"/>
    <cellStyle name="40% - Accent4 4 5 2 9" xfId="27717"/>
    <cellStyle name="40% - Accent4 4 5 3" xfId="2439"/>
    <cellStyle name="40% - Accent4 4 5 3 2" xfId="7415"/>
    <cellStyle name="40% - Accent4 4 5 3 3" xfId="11700"/>
    <cellStyle name="40% - Accent4 4 5 3 4" xfId="15972"/>
    <cellStyle name="40% - Accent4 4 5 3 5" xfId="20207"/>
    <cellStyle name="40% - Accent4 4 5 3 6" xfId="24445"/>
    <cellStyle name="40% - Accent4 4 5 3 7" xfId="28523"/>
    <cellStyle name="40% - Accent4 4 5 4" xfId="1591"/>
    <cellStyle name="40% - Accent4 4 5 4 2" xfId="6568"/>
    <cellStyle name="40% - Accent4 4 5 4 3" xfId="10857"/>
    <cellStyle name="40% - Accent4 4 5 4 4" xfId="15133"/>
    <cellStyle name="40% - Accent4 4 5 4 5" xfId="19372"/>
    <cellStyle name="40% - Accent4 4 5 4 6" xfId="23622"/>
    <cellStyle name="40% - Accent4 4 5 4 7" xfId="27716"/>
    <cellStyle name="40% - Accent4 4 5 5" xfId="3333"/>
    <cellStyle name="40% - Accent4 4 5 5 2" xfId="8307"/>
    <cellStyle name="40% - Accent4 4 5 5 3" xfId="12584"/>
    <cellStyle name="40% - Accent4 4 5 5 4" xfId="16843"/>
    <cellStyle name="40% - Accent4 4 5 5 5" xfId="21062"/>
    <cellStyle name="40% - Accent4 4 5 5 6" xfId="25257"/>
    <cellStyle name="40% - Accent4 4 5 5 7" xfId="29153"/>
    <cellStyle name="40% - Accent4 4 5 6" xfId="4681"/>
    <cellStyle name="40% - Accent4 4 5 6 2" xfId="9653"/>
    <cellStyle name="40% - Accent4 4 5 6 3" xfId="13931"/>
    <cellStyle name="40% - Accent4 4 5 6 4" xfId="18188"/>
    <cellStyle name="40% - Accent4 4 5 6 5" xfId="22405"/>
    <cellStyle name="40% - Accent4 4 5 6 6" xfId="26591"/>
    <cellStyle name="40% - Accent4 4 5 6 7" xfId="30470"/>
    <cellStyle name="40% - Accent4 4 5 7" xfId="5599"/>
    <cellStyle name="40% - Accent4 4 5 8" xfId="7793"/>
    <cellStyle name="40% - Accent4 4 5 9" xfId="12073"/>
    <cellStyle name="40% - Accent4 4 6" xfId="1593"/>
    <cellStyle name="40% - Accent4 4 6 2" xfId="2441"/>
    <cellStyle name="40% - Accent4 4 6 2 2" xfId="7417"/>
    <cellStyle name="40% - Accent4 4 6 2 3" xfId="11702"/>
    <cellStyle name="40% - Accent4 4 6 2 4" xfId="15974"/>
    <cellStyle name="40% - Accent4 4 6 2 5" xfId="20209"/>
    <cellStyle name="40% - Accent4 4 6 2 6" xfId="24447"/>
    <cellStyle name="40% - Accent4 4 6 2 7" xfId="28525"/>
    <cellStyle name="40% - Accent4 4 6 3" xfId="3661"/>
    <cellStyle name="40% - Accent4 4 6 3 2" xfId="8635"/>
    <cellStyle name="40% - Accent4 4 6 3 3" xfId="12912"/>
    <cellStyle name="40% - Accent4 4 6 3 4" xfId="17171"/>
    <cellStyle name="40% - Accent4 4 6 3 5" xfId="21390"/>
    <cellStyle name="40% - Accent4 4 6 3 6" xfId="25585"/>
    <cellStyle name="40% - Accent4 4 6 3 7" xfId="29481"/>
    <cellStyle name="40% - Accent4 4 6 4" xfId="6570"/>
    <cellStyle name="40% - Accent4 4 6 5" xfId="10859"/>
    <cellStyle name="40% - Accent4 4 6 6" xfId="15135"/>
    <cellStyle name="40% - Accent4 4 6 7" xfId="19374"/>
    <cellStyle name="40% - Accent4 4 6 8" xfId="23624"/>
    <cellStyle name="40% - Accent4 4 6 9" xfId="27718"/>
    <cellStyle name="40% - Accent4 4 7" xfId="1873"/>
    <cellStyle name="40% - Accent4 4 7 2" xfId="6849"/>
    <cellStyle name="40% - Accent4 4 7 3" xfId="11135"/>
    <cellStyle name="40% - Accent4 4 7 4" xfId="15409"/>
    <cellStyle name="40% - Accent4 4 7 5" xfId="19645"/>
    <cellStyle name="40% - Accent4 4 7 6" xfId="23885"/>
    <cellStyle name="40% - Accent4 4 7 7" xfId="27966"/>
    <cellStyle name="40% - Accent4 4 8" xfId="960"/>
    <cellStyle name="40% - Accent4 4 8 2" xfId="5938"/>
    <cellStyle name="40% - Accent4 4 8 3" xfId="10228"/>
    <cellStyle name="40% - Accent4 4 8 4" xfId="14507"/>
    <cellStyle name="40% - Accent4 4 8 5" xfId="18762"/>
    <cellStyle name="40% - Accent4 4 8 6" xfId="23012"/>
    <cellStyle name="40% - Accent4 4 8 7" xfId="27157"/>
    <cellStyle name="40% - Accent4 4 9" xfId="2998"/>
    <cellStyle name="40% - Accent4 4 9 2" xfId="7972"/>
    <cellStyle name="40% - Accent4 4 9 3" xfId="12249"/>
    <cellStyle name="40% - Accent4 4 9 4" xfId="16509"/>
    <cellStyle name="40% - Accent4 4 9 5" xfId="20728"/>
    <cellStyle name="40% - Accent4 4 9 6" xfId="24926"/>
    <cellStyle name="40% - Accent4 4 9 7" xfId="28823"/>
    <cellStyle name="40% - Accent4 5" xfId="271"/>
    <cellStyle name="40% - Accent4 5 2" xfId="437"/>
    <cellStyle name="40% - Accent4 5 2 10" xfId="14660"/>
    <cellStyle name="40% - Accent4 5 2 11" xfId="24698"/>
    <cellStyle name="40% - Accent4 5 2 2" xfId="811"/>
    <cellStyle name="40% - Accent4 5 2 2 10" xfId="18616"/>
    <cellStyle name="40% - Accent4 5 2 2 11" xfId="22867"/>
    <cellStyle name="40% - Accent4 5 2 2 12" xfId="27019"/>
    <cellStyle name="40% - Accent4 5 2 2 2" xfId="1594"/>
    <cellStyle name="40% - Accent4 5 2 2 2 2" xfId="2442"/>
    <cellStyle name="40% - Accent4 5 2 2 2 2 2" xfId="7418"/>
    <cellStyle name="40% - Accent4 5 2 2 2 2 3" xfId="11703"/>
    <cellStyle name="40% - Accent4 5 2 2 2 2 4" xfId="15975"/>
    <cellStyle name="40% - Accent4 5 2 2 2 2 5" xfId="20210"/>
    <cellStyle name="40% - Accent4 5 2 2 2 2 6" xfId="24448"/>
    <cellStyle name="40% - Accent4 5 2 2 2 2 7" xfId="28526"/>
    <cellStyle name="40% - Accent4 5 2 2 2 3" xfId="4180"/>
    <cellStyle name="40% - Accent4 5 2 2 2 3 2" xfId="9154"/>
    <cellStyle name="40% - Accent4 5 2 2 2 3 3" xfId="13431"/>
    <cellStyle name="40% - Accent4 5 2 2 2 3 4" xfId="17690"/>
    <cellStyle name="40% - Accent4 5 2 2 2 3 5" xfId="21909"/>
    <cellStyle name="40% - Accent4 5 2 2 2 3 6" xfId="26104"/>
    <cellStyle name="40% - Accent4 5 2 2 2 3 7" xfId="30000"/>
    <cellStyle name="40% - Accent4 5 2 2 2 4" xfId="6571"/>
    <cellStyle name="40% - Accent4 5 2 2 2 5" xfId="10860"/>
    <cellStyle name="40% - Accent4 5 2 2 2 6" xfId="15136"/>
    <cellStyle name="40% - Accent4 5 2 2 2 7" xfId="19375"/>
    <cellStyle name="40% - Accent4 5 2 2 2 8" xfId="23625"/>
    <cellStyle name="40% - Accent4 5 2 2 2 9" xfId="27719"/>
    <cellStyle name="40% - Accent4 5 2 2 3" xfId="2070"/>
    <cellStyle name="40% - Accent4 5 2 2 3 2" xfId="7046"/>
    <cellStyle name="40% - Accent4 5 2 2 3 3" xfId="11331"/>
    <cellStyle name="40% - Accent4 5 2 2 3 4" xfId="15603"/>
    <cellStyle name="40% - Accent4 5 2 2 3 5" xfId="19838"/>
    <cellStyle name="40% - Accent4 5 2 2 3 6" xfId="24076"/>
    <cellStyle name="40% - Accent4 5 2 2 3 7" xfId="28154"/>
    <cellStyle name="40% - Accent4 5 2 2 4" xfId="1209"/>
    <cellStyle name="40% - Accent4 5 2 2 4 2" xfId="6186"/>
    <cellStyle name="40% - Accent4 5 2 2 4 3" xfId="10475"/>
    <cellStyle name="40% - Accent4 5 2 2 4 4" xfId="14753"/>
    <cellStyle name="40% - Accent4 5 2 2 4 5" xfId="18996"/>
    <cellStyle name="40% - Accent4 5 2 2 4 6" xfId="23242"/>
    <cellStyle name="40% - Accent4 5 2 2 4 7" xfId="27347"/>
    <cellStyle name="40% - Accent4 5 2 2 5" xfId="3523"/>
    <cellStyle name="40% - Accent4 5 2 2 5 2" xfId="8497"/>
    <cellStyle name="40% - Accent4 5 2 2 5 3" xfId="12774"/>
    <cellStyle name="40% - Accent4 5 2 2 5 4" xfId="17033"/>
    <cellStyle name="40% - Accent4 5 2 2 5 5" xfId="21252"/>
    <cellStyle name="40% - Accent4 5 2 2 5 6" xfId="25447"/>
    <cellStyle name="40% - Accent4 5 2 2 5 7" xfId="29343"/>
    <cellStyle name="40% - Accent4 5 2 2 6" xfId="4871"/>
    <cellStyle name="40% - Accent4 5 2 2 6 2" xfId="9843"/>
    <cellStyle name="40% - Accent4 5 2 2 6 3" xfId="14121"/>
    <cellStyle name="40% - Accent4 5 2 2 6 4" xfId="18378"/>
    <cellStyle name="40% - Accent4 5 2 2 6 5" xfId="22595"/>
    <cellStyle name="40% - Accent4 5 2 2 6 6" xfId="26781"/>
    <cellStyle name="40% - Accent4 5 2 2 6 7" xfId="30660"/>
    <cellStyle name="40% - Accent4 5 2 2 7" xfId="5789"/>
    <cellStyle name="40% - Accent4 5 2 2 8" xfId="10081"/>
    <cellStyle name="40% - Accent4 5 2 2 9" xfId="14359"/>
    <cellStyle name="40% - Accent4 5 2 3" xfId="1108"/>
    <cellStyle name="40% - Accent4 5 2 3 2" xfId="3851"/>
    <cellStyle name="40% - Accent4 5 2 3 2 2" xfId="8825"/>
    <cellStyle name="40% - Accent4 5 2 3 2 3" xfId="13102"/>
    <cellStyle name="40% - Accent4 5 2 3 2 4" xfId="17361"/>
    <cellStyle name="40% - Accent4 5 2 3 2 5" xfId="21580"/>
    <cellStyle name="40% - Accent4 5 2 3 2 6" xfId="25775"/>
    <cellStyle name="40% - Accent4 5 2 3 2 7" xfId="29671"/>
    <cellStyle name="40% - Accent4 5 2 4" xfId="3193"/>
    <cellStyle name="40% - Accent4 5 2 4 2" xfId="8167"/>
    <cellStyle name="40% - Accent4 5 2 4 3" xfId="12444"/>
    <cellStyle name="40% - Accent4 5 2 4 4" xfId="16704"/>
    <cellStyle name="40% - Accent4 5 2 4 5" xfId="20922"/>
    <cellStyle name="40% - Accent4 5 2 4 6" xfId="25118"/>
    <cellStyle name="40% - Accent4 5 2 4 7" xfId="29014"/>
    <cellStyle name="40% - Accent4 5 2 5" xfId="4542"/>
    <cellStyle name="40% - Accent4 5 2 5 2" xfId="9514"/>
    <cellStyle name="40% - Accent4 5 2 5 3" xfId="13792"/>
    <cellStyle name="40% - Accent4 5 2 5 4" xfId="18049"/>
    <cellStyle name="40% - Accent4 5 2 5 5" xfId="22266"/>
    <cellStyle name="40% - Accent4 5 2 5 6" xfId="26452"/>
    <cellStyle name="40% - Accent4 5 2 5 7" xfId="30331"/>
    <cellStyle name="40% - Accent4 5 2 6" xfId="5416"/>
    <cellStyle name="40% - Accent4 5 2 7" xfId="7680"/>
    <cellStyle name="40% - Accent4 5 2 8" xfId="11962"/>
    <cellStyle name="40% - Accent4 5 2 9" xfId="16236"/>
    <cellStyle name="40% - Accent4 5 3" xfId="340"/>
    <cellStyle name="40% - Accent4 5 3 10" xfId="20462"/>
    <cellStyle name="40% - Accent4 5 3 11" xfId="24748"/>
    <cellStyle name="40% - Accent4 5 3 2" xfId="720"/>
    <cellStyle name="40% - Accent4 5 3 2 10" xfId="26928"/>
    <cellStyle name="40% - Accent4 5 3 2 2" xfId="2443"/>
    <cellStyle name="40% - Accent4 5 3 2 2 2" xfId="4089"/>
    <cellStyle name="40% - Accent4 5 3 2 2 2 2" xfId="9063"/>
    <cellStyle name="40% - Accent4 5 3 2 2 2 3" xfId="13340"/>
    <cellStyle name="40% - Accent4 5 3 2 2 2 4" xfId="17599"/>
    <cellStyle name="40% - Accent4 5 3 2 2 2 5" xfId="21818"/>
    <cellStyle name="40% - Accent4 5 3 2 2 2 6" xfId="26013"/>
    <cellStyle name="40% - Accent4 5 3 2 2 2 7" xfId="29909"/>
    <cellStyle name="40% - Accent4 5 3 2 2 3" xfId="7419"/>
    <cellStyle name="40% - Accent4 5 3 2 2 4" xfId="11704"/>
    <cellStyle name="40% - Accent4 5 3 2 2 5" xfId="15976"/>
    <cellStyle name="40% - Accent4 5 3 2 2 6" xfId="20211"/>
    <cellStyle name="40% - Accent4 5 3 2 2 7" xfId="24449"/>
    <cellStyle name="40% - Accent4 5 3 2 2 8" xfId="28527"/>
    <cellStyle name="40% - Accent4 5 3 2 3" xfId="3432"/>
    <cellStyle name="40% - Accent4 5 3 2 3 2" xfId="8406"/>
    <cellStyle name="40% - Accent4 5 3 2 3 3" xfId="12683"/>
    <cellStyle name="40% - Accent4 5 3 2 3 4" xfId="16942"/>
    <cellStyle name="40% - Accent4 5 3 2 3 5" xfId="21161"/>
    <cellStyle name="40% - Accent4 5 3 2 3 6" xfId="25356"/>
    <cellStyle name="40% - Accent4 5 3 2 3 7" xfId="29252"/>
    <cellStyle name="40% - Accent4 5 3 2 4" xfId="4780"/>
    <cellStyle name="40% - Accent4 5 3 2 4 2" xfId="9752"/>
    <cellStyle name="40% - Accent4 5 3 2 4 3" xfId="14030"/>
    <cellStyle name="40% - Accent4 5 3 2 4 4" xfId="18287"/>
    <cellStyle name="40% - Accent4 5 3 2 4 5" xfId="22504"/>
    <cellStyle name="40% - Accent4 5 3 2 4 6" xfId="26690"/>
    <cellStyle name="40% - Accent4 5 3 2 4 7" xfId="30569"/>
    <cellStyle name="40% - Accent4 5 3 2 5" xfId="5698"/>
    <cellStyle name="40% - Accent4 5 3 2 6" xfId="9990"/>
    <cellStyle name="40% - Accent4 5 3 2 7" xfId="14268"/>
    <cellStyle name="40% - Accent4 5 3 2 8" xfId="18525"/>
    <cellStyle name="40% - Accent4 5 3 2 9" xfId="22776"/>
    <cellStyle name="40% - Accent4 5 3 3" xfId="1595"/>
    <cellStyle name="40% - Accent4 5 3 3 2" xfId="3760"/>
    <cellStyle name="40% - Accent4 5 3 3 2 2" xfId="8734"/>
    <cellStyle name="40% - Accent4 5 3 3 2 3" xfId="13011"/>
    <cellStyle name="40% - Accent4 5 3 3 2 4" xfId="17270"/>
    <cellStyle name="40% - Accent4 5 3 3 2 5" xfId="21489"/>
    <cellStyle name="40% - Accent4 5 3 3 2 6" xfId="25684"/>
    <cellStyle name="40% - Accent4 5 3 3 2 7" xfId="29580"/>
    <cellStyle name="40% - Accent4 5 3 3 3" xfId="6572"/>
    <cellStyle name="40% - Accent4 5 3 3 4" xfId="10861"/>
    <cellStyle name="40% - Accent4 5 3 3 5" xfId="15137"/>
    <cellStyle name="40% - Accent4 5 3 3 6" xfId="19376"/>
    <cellStyle name="40% - Accent4 5 3 3 7" xfId="23626"/>
    <cellStyle name="40% - Accent4 5 3 3 8" xfId="27720"/>
    <cellStyle name="40% - Accent4 5 3 4" xfId="3102"/>
    <cellStyle name="40% - Accent4 5 3 4 2" xfId="8076"/>
    <cellStyle name="40% - Accent4 5 3 4 3" xfId="12353"/>
    <cellStyle name="40% - Accent4 5 3 4 4" xfId="16613"/>
    <cellStyle name="40% - Accent4 5 3 4 5" xfId="20831"/>
    <cellStyle name="40% - Accent4 5 3 4 6" xfId="25027"/>
    <cellStyle name="40% - Accent4 5 3 4 7" xfId="28923"/>
    <cellStyle name="40% - Accent4 5 3 5" xfId="4451"/>
    <cellStyle name="40% - Accent4 5 3 5 2" xfId="9423"/>
    <cellStyle name="40% - Accent4 5 3 5 3" xfId="13701"/>
    <cellStyle name="40% - Accent4 5 3 5 4" xfId="17958"/>
    <cellStyle name="40% - Accent4 5 3 5 5" xfId="22175"/>
    <cellStyle name="40% - Accent4 5 3 5 6" xfId="26361"/>
    <cellStyle name="40% - Accent4 5 3 5 7" xfId="30240"/>
    <cellStyle name="40% - Accent4 5 3 6" xfId="5319"/>
    <cellStyle name="40% - Accent4 5 3 7" xfId="7743"/>
    <cellStyle name="40% - Accent4 5 3 8" xfId="12025"/>
    <cellStyle name="40% - Accent4 5 3 9" xfId="16297"/>
    <cellStyle name="40% - Accent4 5 4" xfId="1909"/>
    <cellStyle name="40% - Accent4 5 4 2" xfId="6885"/>
    <cellStyle name="40% - Accent4 5 4 3" xfId="11171"/>
    <cellStyle name="40% - Accent4 5 4 4" xfId="15443"/>
    <cellStyle name="40% - Accent4 5 4 5" xfId="19681"/>
    <cellStyle name="40% - Accent4 5 4 6" xfId="23919"/>
    <cellStyle name="40% - Accent4 5 4 7" xfId="28000"/>
    <cellStyle name="40% - Accent4 5 5" xfId="1014"/>
    <cellStyle name="40% - Accent4 5 5 2" xfId="5992"/>
    <cellStyle name="40% - Accent4 5 5 3" xfId="10282"/>
    <cellStyle name="40% - Accent4 5 5 4" xfId="14560"/>
    <cellStyle name="40% - Accent4 5 5 5" xfId="18812"/>
    <cellStyle name="40% - Accent4 5 5 6" xfId="23061"/>
    <cellStyle name="40% - Accent4 5 5 7" xfId="27192"/>
    <cellStyle name="40% - Accent4 6" xfId="369"/>
    <cellStyle name="40% - Accent4 6 10" xfId="20649"/>
    <cellStyle name="40% - Accent4 6 11" xfId="24858"/>
    <cellStyle name="40% - Accent4 6 2" xfId="743"/>
    <cellStyle name="40% - Accent4 6 2 10" xfId="18548"/>
    <cellStyle name="40% - Accent4 6 2 11" xfId="22799"/>
    <cellStyle name="40% - Accent4 6 2 12" xfId="26951"/>
    <cellStyle name="40% - Accent4 6 2 2" xfId="1596"/>
    <cellStyle name="40% - Accent4 6 2 2 2" xfId="2444"/>
    <cellStyle name="40% - Accent4 6 2 2 2 2" xfId="7420"/>
    <cellStyle name="40% - Accent4 6 2 2 2 3" xfId="11705"/>
    <cellStyle name="40% - Accent4 6 2 2 2 4" xfId="15977"/>
    <cellStyle name="40% - Accent4 6 2 2 2 5" xfId="20212"/>
    <cellStyle name="40% - Accent4 6 2 2 2 6" xfId="24450"/>
    <cellStyle name="40% - Accent4 6 2 2 2 7" xfId="28528"/>
    <cellStyle name="40% - Accent4 6 2 2 3" xfId="4112"/>
    <cellStyle name="40% - Accent4 6 2 2 3 2" xfId="9086"/>
    <cellStyle name="40% - Accent4 6 2 2 3 3" xfId="13363"/>
    <cellStyle name="40% - Accent4 6 2 2 3 4" xfId="17622"/>
    <cellStyle name="40% - Accent4 6 2 2 3 5" xfId="21841"/>
    <cellStyle name="40% - Accent4 6 2 2 3 6" xfId="26036"/>
    <cellStyle name="40% - Accent4 6 2 2 3 7" xfId="29932"/>
    <cellStyle name="40% - Accent4 6 2 2 4" xfId="6573"/>
    <cellStyle name="40% - Accent4 6 2 2 5" xfId="10862"/>
    <cellStyle name="40% - Accent4 6 2 2 6" xfId="15138"/>
    <cellStyle name="40% - Accent4 6 2 2 7" xfId="19377"/>
    <cellStyle name="40% - Accent4 6 2 2 8" xfId="23627"/>
    <cellStyle name="40% - Accent4 6 2 2 9" xfId="27721"/>
    <cellStyle name="40% - Accent4 6 2 3" xfId="2002"/>
    <cellStyle name="40% - Accent4 6 2 3 2" xfId="6978"/>
    <cellStyle name="40% - Accent4 6 2 3 3" xfId="11263"/>
    <cellStyle name="40% - Accent4 6 2 3 4" xfId="15535"/>
    <cellStyle name="40% - Accent4 6 2 3 5" xfId="19770"/>
    <cellStyle name="40% - Accent4 6 2 3 6" xfId="24008"/>
    <cellStyle name="40% - Accent4 6 2 3 7" xfId="28086"/>
    <cellStyle name="40% - Accent4 6 2 4" xfId="1141"/>
    <cellStyle name="40% - Accent4 6 2 4 2" xfId="6118"/>
    <cellStyle name="40% - Accent4 6 2 4 3" xfId="10407"/>
    <cellStyle name="40% - Accent4 6 2 4 4" xfId="14685"/>
    <cellStyle name="40% - Accent4 6 2 4 5" xfId="18928"/>
    <cellStyle name="40% - Accent4 6 2 4 6" xfId="23174"/>
    <cellStyle name="40% - Accent4 6 2 4 7" xfId="27279"/>
    <cellStyle name="40% - Accent4 6 2 5" xfId="3455"/>
    <cellStyle name="40% - Accent4 6 2 5 2" xfId="8429"/>
    <cellStyle name="40% - Accent4 6 2 5 3" xfId="12706"/>
    <cellStyle name="40% - Accent4 6 2 5 4" xfId="16965"/>
    <cellStyle name="40% - Accent4 6 2 5 5" xfId="21184"/>
    <cellStyle name="40% - Accent4 6 2 5 6" xfId="25379"/>
    <cellStyle name="40% - Accent4 6 2 5 7" xfId="29275"/>
    <cellStyle name="40% - Accent4 6 2 6" xfId="4803"/>
    <cellStyle name="40% - Accent4 6 2 6 2" xfId="9775"/>
    <cellStyle name="40% - Accent4 6 2 6 3" xfId="14053"/>
    <cellStyle name="40% - Accent4 6 2 6 4" xfId="18310"/>
    <cellStyle name="40% - Accent4 6 2 6 5" xfId="22527"/>
    <cellStyle name="40% - Accent4 6 2 6 6" xfId="26713"/>
    <cellStyle name="40% - Accent4 6 2 6 7" xfId="30592"/>
    <cellStyle name="40% - Accent4 6 2 7" xfId="5721"/>
    <cellStyle name="40% - Accent4 6 2 8" xfId="10013"/>
    <cellStyle name="40% - Accent4 6 2 9" xfId="14291"/>
    <cellStyle name="40% - Accent4 6 3" xfId="1024"/>
    <cellStyle name="40% - Accent4 6 3 2" xfId="3783"/>
    <cellStyle name="40% - Accent4 6 3 2 2" xfId="8757"/>
    <cellStyle name="40% - Accent4 6 3 2 3" xfId="13034"/>
    <cellStyle name="40% - Accent4 6 3 2 4" xfId="17293"/>
    <cellStyle name="40% - Accent4 6 3 2 5" xfId="21512"/>
    <cellStyle name="40% - Accent4 6 3 2 6" xfId="25707"/>
    <cellStyle name="40% - Accent4 6 3 2 7" xfId="29603"/>
    <cellStyle name="40% - Accent4 6 4" xfId="3125"/>
    <cellStyle name="40% - Accent4 6 4 2" xfId="8099"/>
    <cellStyle name="40% - Accent4 6 4 3" xfId="12376"/>
    <cellStyle name="40% - Accent4 6 4 4" xfId="16636"/>
    <cellStyle name="40% - Accent4 6 4 5" xfId="20854"/>
    <cellStyle name="40% - Accent4 6 4 6" xfId="25050"/>
    <cellStyle name="40% - Accent4 6 4 7" xfId="28946"/>
    <cellStyle name="40% - Accent4 6 5" xfId="4474"/>
    <cellStyle name="40% - Accent4 6 5 2" xfId="9446"/>
    <cellStyle name="40% - Accent4 6 5 3" xfId="13724"/>
    <cellStyle name="40% - Accent4 6 5 4" xfId="17981"/>
    <cellStyle name="40% - Accent4 6 5 5" xfId="22198"/>
    <cellStyle name="40% - Accent4 6 5 6" xfId="26384"/>
    <cellStyle name="40% - Accent4 6 5 7" xfId="30263"/>
    <cellStyle name="40% - Accent4 6 6" xfId="5348"/>
    <cellStyle name="40% - Accent4 6 7" xfId="7899"/>
    <cellStyle name="40% - Accent4 6 8" xfId="12177"/>
    <cellStyle name="40% - Accent4 6 9" xfId="16438"/>
    <cellStyle name="40% - Accent4 7" xfId="558"/>
    <cellStyle name="40% - Accent4 7 2" xfId="1597"/>
    <cellStyle name="40% - Accent4 7 2 2" xfId="2445"/>
    <cellStyle name="40% - Accent4 7 2 2 2" xfId="7421"/>
    <cellStyle name="40% - Accent4 7 2 2 3" xfId="11706"/>
    <cellStyle name="40% - Accent4 7 2 2 4" xfId="15978"/>
    <cellStyle name="40% - Accent4 7 2 2 5" xfId="20213"/>
    <cellStyle name="40% - Accent4 7 2 2 6" xfId="24451"/>
    <cellStyle name="40% - Accent4 7 2 2 7" xfId="28529"/>
    <cellStyle name="40% - Accent4 7 2 3" xfId="6574"/>
    <cellStyle name="40% - Accent4 7 2 4" xfId="10863"/>
    <cellStyle name="40% - Accent4 7 2 5" xfId="15139"/>
    <cellStyle name="40% - Accent4 7 2 6" xfId="19378"/>
    <cellStyle name="40% - Accent4 7 2 7" xfId="23628"/>
    <cellStyle name="40% - Accent4 7 2 8" xfId="27722"/>
    <cellStyle name="40% - Accent4 7 3" xfId="2135"/>
    <cellStyle name="40% - Accent4 7 3 2" xfId="7111"/>
    <cellStyle name="40% - Accent4 7 3 3" xfId="11396"/>
    <cellStyle name="40% - Accent4 7 3 4" xfId="15668"/>
    <cellStyle name="40% - Accent4 7 3 5" xfId="19903"/>
    <cellStyle name="40% - Accent4 7 3 6" xfId="24141"/>
    <cellStyle name="40% - Accent4 7 3 7" xfId="28219"/>
    <cellStyle name="40% - Accent4 7 4" xfId="1276"/>
    <cellStyle name="40% - Accent4 7 4 2" xfId="6253"/>
    <cellStyle name="40% - Accent4 7 4 3" xfId="10542"/>
    <cellStyle name="40% - Accent4 7 4 4" xfId="14818"/>
    <cellStyle name="40% - Accent4 7 4 5" xfId="19061"/>
    <cellStyle name="40% - Accent4 7 4 6" xfId="23307"/>
    <cellStyle name="40% - Accent4 7 4 7" xfId="27412"/>
    <cellStyle name="40% - Accent4 8" xfId="1598"/>
    <cellStyle name="40% - Accent5" xfId="11" builtinId="47" customBuiltin="1"/>
    <cellStyle name="40% - Accent5 2" xfId="91"/>
    <cellStyle name="40% - Accent5 2 10" xfId="2981"/>
    <cellStyle name="40% - Accent5 2 10 2" xfId="7955"/>
    <cellStyle name="40% - Accent5 2 10 3" xfId="12232"/>
    <cellStyle name="40% - Accent5 2 10 4" xfId="16492"/>
    <cellStyle name="40% - Accent5 2 10 5" xfId="20711"/>
    <cellStyle name="40% - Accent5 2 10 6" xfId="24909"/>
    <cellStyle name="40% - Accent5 2 10 7" xfId="28806"/>
    <cellStyle name="40% - Accent5 2 11" xfId="4337"/>
    <cellStyle name="40% - Accent5 2 11 2" xfId="9309"/>
    <cellStyle name="40% - Accent5 2 11 3" xfId="13587"/>
    <cellStyle name="40% - Accent5 2 11 4" xfId="17844"/>
    <cellStyle name="40% - Accent5 2 11 5" xfId="22061"/>
    <cellStyle name="40% - Accent5 2 11 6" xfId="26247"/>
    <cellStyle name="40% - Accent5 2 11 7" xfId="30126"/>
    <cellStyle name="40% - Accent5 2 12" xfId="5072"/>
    <cellStyle name="40% - Accent5 2 13" xfId="5034"/>
    <cellStyle name="40% - Accent5 2 14" xfId="5567"/>
    <cellStyle name="40% - Accent5 2 15" xfId="7792"/>
    <cellStyle name="40% - Accent5 2 16" xfId="12169"/>
    <cellStyle name="40% - Accent5 2 17" xfId="18905"/>
    <cellStyle name="40% - Accent5 2 2" xfId="175"/>
    <cellStyle name="40% - Accent5 2 2 10" xfId="4369"/>
    <cellStyle name="40% - Accent5 2 2 10 2" xfId="9341"/>
    <cellStyle name="40% - Accent5 2 2 10 3" xfId="13619"/>
    <cellStyle name="40% - Accent5 2 2 10 4" xfId="17876"/>
    <cellStyle name="40% - Accent5 2 2 10 5" xfId="22093"/>
    <cellStyle name="40% - Accent5 2 2 10 6" xfId="26279"/>
    <cellStyle name="40% - Accent5 2 2 10 7" xfId="30158"/>
    <cellStyle name="40% - Accent5 2 2 11" xfId="5155"/>
    <cellStyle name="40% - Accent5 2 2 12" xfId="5045"/>
    <cellStyle name="40% - Accent5 2 2 13" xfId="6790"/>
    <cellStyle name="40% - Accent5 2 2 14" xfId="11078"/>
    <cellStyle name="40% - Accent5 2 2 15" xfId="14657"/>
    <cellStyle name="40% - Accent5 2 2 16" xfId="16331"/>
    <cellStyle name="40% - Accent5 2 2 2" xfId="319"/>
    <cellStyle name="40% - Accent5 2 2 2 10" xfId="12131"/>
    <cellStyle name="40% - Accent5 2 2 2 11" xfId="16396"/>
    <cellStyle name="40% - Accent5 2 2 2 12" xfId="20588"/>
    <cellStyle name="40% - Accent5 2 2 2 13" xfId="24826"/>
    <cellStyle name="40% - Accent5 2 2 2 2" xfId="483"/>
    <cellStyle name="40% - Accent5 2 2 2 2 10" xfId="13574"/>
    <cellStyle name="40% - Accent5 2 2 2 2 11" xfId="16395"/>
    <cellStyle name="40% - Accent5 2 2 2 2 12" xfId="12273"/>
    <cellStyle name="40% - Accent5 2 2 2 2 2" xfId="857"/>
    <cellStyle name="40% - Accent5 2 2 2 2 2 10" xfId="22913"/>
    <cellStyle name="40% - Accent5 2 2 2 2 2 11" xfId="27065"/>
    <cellStyle name="40% - Accent5 2 2 2 2 2 2" xfId="2446"/>
    <cellStyle name="40% - Accent5 2 2 2 2 2 2 2" xfId="4226"/>
    <cellStyle name="40% - Accent5 2 2 2 2 2 2 2 2" xfId="9200"/>
    <cellStyle name="40% - Accent5 2 2 2 2 2 2 2 3" xfId="13477"/>
    <cellStyle name="40% - Accent5 2 2 2 2 2 2 2 4" xfId="17736"/>
    <cellStyle name="40% - Accent5 2 2 2 2 2 2 2 5" xfId="21955"/>
    <cellStyle name="40% - Accent5 2 2 2 2 2 2 2 6" xfId="26150"/>
    <cellStyle name="40% - Accent5 2 2 2 2 2 2 2 7" xfId="30046"/>
    <cellStyle name="40% - Accent5 2 2 2 2 2 2 3" xfId="7422"/>
    <cellStyle name="40% - Accent5 2 2 2 2 2 2 4" xfId="11707"/>
    <cellStyle name="40% - Accent5 2 2 2 2 2 2 5" xfId="15979"/>
    <cellStyle name="40% - Accent5 2 2 2 2 2 2 6" xfId="20214"/>
    <cellStyle name="40% - Accent5 2 2 2 2 2 2 7" xfId="24452"/>
    <cellStyle name="40% - Accent5 2 2 2 2 2 2 8" xfId="28530"/>
    <cellStyle name="40% - Accent5 2 2 2 2 2 3" xfId="1599"/>
    <cellStyle name="40% - Accent5 2 2 2 2 2 3 2" xfId="6576"/>
    <cellStyle name="40% - Accent5 2 2 2 2 2 3 3" xfId="10865"/>
    <cellStyle name="40% - Accent5 2 2 2 2 2 3 4" xfId="15141"/>
    <cellStyle name="40% - Accent5 2 2 2 2 2 3 5" xfId="19380"/>
    <cellStyle name="40% - Accent5 2 2 2 2 2 3 6" xfId="23629"/>
    <cellStyle name="40% - Accent5 2 2 2 2 2 3 7" xfId="27723"/>
    <cellStyle name="40% - Accent5 2 2 2 2 2 4" xfId="3569"/>
    <cellStyle name="40% - Accent5 2 2 2 2 2 4 2" xfId="8543"/>
    <cellStyle name="40% - Accent5 2 2 2 2 2 4 3" xfId="12820"/>
    <cellStyle name="40% - Accent5 2 2 2 2 2 4 4" xfId="17079"/>
    <cellStyle name="40% - Accent5 2 2 2 2 2 4 5" xfId="21298"/>
    <cellStyle name="40% - Accent5 2 2 2 2 2 4 6" xfId="25493"/>
    <cellStyle name="40% - Accent5 2 2 2 2 2 4 7" xfId="29389"/>
    <cellStyle name="40% - Accent5 2 2 2 2 2 5" xfId="4917"/>
    <cellStyle name="40% - Accent5 2 2 2 2 2 5 2" xfId="9889"/>
    <cellStyle name="40% - Accent5 2 2 2 2 2 5 3" xfId="14167"/>
    <cellStyle name="40% - Accent5 2 2 2 2 2 5 4" xfId="18424"/>
    <cellStyle name="40% - Accent5 2 2 2 2 2 5 5" xfId="22641"/>
    <cellStyle name="40% - Accent5 2 2 2 2 2 5 6" xfId="26827"/>
    <cellStyle name="40% - Accent5 2 2 2 2 2 5 7" xfId="30706"/>
    <cellStyle name="40% - Accent5 2 2 2 2 2 6" xfId="5835"/>
    <cellStyle name="40% - Accent5 2 2 2 2 2 7" xfId="10127"/>
    <cellStyle name="40% - Accent5 2 2 2 2 2 8" xfId="14405"/>
    <cellStyle name="40% - Accent5 2 2 2 2 2 9" xfId="18662"/>
    <cellStyle name="40% - Accent5 2 2 2 2 3" xfId="2116"/>
    <cellStyle name="40% - Accent5 2 2 2 2 3 2" xfId="3897"/>
    <cellStyle name="40% - Accent5 2 2 2 2 3 2 2" xfId="8871"/>
    <cellStyle name="40% - Accent5 2 2 2 2 3 2 3" xfId="13148"/>
    <cellStyle name="40% - Accent5 2 2 2 2 3 2 4" xfId="17407"/>
    <cellStyle name="40% - Accent5 2 2 2 2 3 2 5" xfId="21626"/>
    <cellStyle name="40% - Accent5 2 2 2 2 3 2 6" xfId="25821"/>
    <cellStyle name="40% - Accent5 2 2 2 2 3 2 7" xfId="29717"/>
    <cellStyle name="40% - Accent5 2 2 2 2 3 3" xfId="7092"/>
    <cellStyle name="40% - Accent5 2 2 2 2 3 4" xfId="11377"/>
    <cellStyle name="40% - Accent5 2 2 2 2 3 5" xfId="15649"/>
    <cellStyle name="40% - Accent5 2 2 2 2 3 6" xfId="19884"/>
    <cellStyle name="40% - Accent5 2 2 2 2 3 7" xfId="24122"/>
    <cellStyle name="40% - Accent5 2 2 2 2 3 8" xfId="28200"/>
    <cellStyle name="40% - Accent5 2 2 2 2 4" xfId="1255"/>
    <cellStyle name="40% - Accent5 2 2 2 2 4 2" xfId="6232"/>
    <cellStyle name="40% - Accent5 2 2 2 2 4 3" xfId="10521"/>
    <cellStyle name="40% - Accent5 2 2 2 2 4 4" xfId="14799"/>
    <cellStyle name="40% - Accent5 2 2 2 2 4 5" xfId="19042"/>
    <cellStyle name="40% - Accent5 2 2 2 2 4 6" xfId="23288"/>
    <cellStyle name="40% - Accent5 2 2 2 2 4 7" xfId="27393"/>
    <cellStyle name="40% - Accent5 2 2 2 2 5" xfId="3239"/>
    <cellStyle name="40% - Accent5 2 2 2 2 5 2" xfId="8213"/>
    <cellStyle name="40% - Accent5 2 2 2 2 5 3" xfId="12490"/>
    <cellStyle name="40% - Accent5 2 2 2 2 5 4" xfId="16750"/>
    <cellStyle name="40% - Accent5 2 2 2 2 5 5" xfId="20968"/>
    <cellStyle name="40% - Accent5 2 2 2 2 5 6" xfId="25164"/>
    <cellStyle name="40% - Accent5 2 2 2 2 5 7" xfId="29060"/>
    <cellStyle name="40% - Accent5 2 2 2 2 6" xfId="4588"/>
    <cellStyle name="40% - Accent5 2 2 2 2 6 2" xfId="9560"/>
    <cellStyle name="40% - Accent5 2 2 2 2 6 3" xfId="13838"/>
    <cellStyle name="40% - Accent5 2 2 2 2 6 4" xfId="18095"/>
    <cellStyle name="40% - Accent5 2 2 2 2 6 5" xfId="22312"/>
    <cellStyle name="40% - Accent5 2 2 2 2 6 6" xfId="26498"/>
    <cellStyle name="40% - Accent5 2 2 2 2 6 7" xfId="30377"/>
    <cellStyle name="40% - Accent5 2 2 2 2 7" xfId="5462"/>
    <cellStyle name="40% - Accent5 2 2 2 2 8" xfId="5007"/>
    <cellStyle name="40% - Accent5 2 2 2 2 9" xfId="9296"/>
    <cellStyle name="40% - Accent5 2 2 2 3" xfId="702"/>
    <cellStyle name="40% - Accent5 2 2 2 3 10" xfId="22758"/>
    <cellStyle name="40% - Accent5 2 2 2 3 11" xfId="26910"/>
    <cellStyle name="40% - Accent5 2 2 2 3 2" xfId="2447"/>
    <cellStyle name="40% - Accent5 2 2 2 3 2 2" xfId="4071"/>
    <cellStyle name="40% - Accent5 2 2 2 3 2 2 2" xfId="9045"/>
    <cellStyle name="40% - Accent5 2 2 2 3 2 2 3" xfId="13322"/>
    <cellStyle name="40% - Accent5 2 2 2 3 2 2 4" xfId="17581"/>
    <cellStyle name="40% - Accent5 2 2 2 3 2 2 5" xfId="21800"/>
    <cellStyle name="40% - Accent5 2 2 2 3 2 2 6" xfId="25995"/>
    <cellStyle name="40% - Accent5 2 2 2 3 2 2 7" xfId="29891"/>
    <cellStyle name="40% - Accent5 2 2 2 3 2 3" xfId="7423"/>
    <cellStyle name="40% - Accent5 2 2 2 3 2 4" xfId="11708"/>
    <cellStyle name="40% - Accent5 2 2 2 3 2 5" xfId="15980"/>
    <cellStyle name="40% - Accent5 2 2 2 3 2 6" xfId="20215"/>
    <cellStyle name="40% - Accent5 2 2 2 3 2 7" xfId="24453"/>
    <cellStyle name="40% - Accent5 2 2 2 3 2 8" xfId="28531"/>
    <cellStyle name="40% - Accent5 2 2 2 3 3" xfId="1600"/>
    <cellStyle name="40% - Accent5 2 2 2 3 3 2" xfId="6577"/>
    <cellStyle name="40% - Accent5 2 2 2 3 3 3" xfId="10866"/>
    <cellStyle name="40% - Accent5 2 2 2 3 3 4" xfId="15142"/>
    <cellStyle name="40% - Accent5 2 2 2 3 3 5" xfId="19381"/>
    <cellStyle name="40% - Accent5 2 2 2 3 3 6" xfId="23630"/>
    <cellStyle name="40% - Accent5 2 2 2 3 3 7" xfId="27724"/>
    <cellStyle name="40% - Accent5 2 2 2 3 4" xfId="3414"/>
    <cellStyle name="40% - Accent5 2 2 2 3 4 2" xfId="8388"/>
    <cellStyle name="40% - Accent5 2 2 2 3 4 3" xfId="12665"/>
    <cellStyle name="40% - Accent5 2 2 2 3 4 4" xfId="16924"/>
    <cellStyle name="40% - Accent5 2 2 2 3 4 5" xfId="21143"/>
    <cellStyle name="40% - Accent5 2 2 2 3 4 6" xfId="25338"/>
    <cellStyle name="40% - Accent5 2 2 2 3 4 7" xfId="29234"/>
    <cellStyle name="40% - Accent5 2 2 2 3 5" xfId="4762"/>
    <cellStyle name="40% - Accent5 2 2 2 3 5 2" xfId="9734"/>
    <cellStyle name="40% - Accent5 2 2 2 3 5 3" xfId="14012"/>
    <cellStyle name="40% - Accent5 2 2 2 3 5 4" xfId="18269"/>
    <cellStyle name="40% - Accent5 2 2 2 3 5 5" xfId="22486"/>
    <cellStyle name="40% - Accent5 2 2 2 3 5 6" xfId="26672"/>
    <cellStyle name="40% - Accent5 2 2 2 3 5 7" xfId="30551"/>
    <cellStyle name="40% - Accent5 2 2 2 3 6" xfId="5680"/>
    <cellStyle name="40% - Accent5 2 2 2 3 7" xfId="9972"/>
    <cellStyle name="40% - Accent5 2 2 2 3 8" xfId="14250"/>
    <cellStyle name="40% - Accent5 2 2 2 3 9" xfId="18507"/>
    <cellStyle name="40% - Accent5 2 2 2 4" xfId="1964"/>
    <cellStyle name="40% - Accent5 2 2 2 4 2" xfId="3742"/>
    <cellStyle name="40% - Accent5 2 2 2 4 2 2" xfId="8716"/>
    <cellStyle name="40% - Accent5 2 2 2 4 2 3" xfId="12993"/>
    <cellStyle name="40% - Accent5 2 2 2 4 2 4" xfId="17252"/>
    <cellStyle name="40% - Accent5 2 2 2 4 2 5" xfId="21471"/>
    <cellStyle name="40% - Accent5 2 2 2 4 2 6" xfId="25666"/>
    <cellStyle name="40% - Accent5 2 2 2 4 2 7" xfId="29562"/>
    <cellStyle name="40% - Accent5 2 2 2 4 3" xfId="6940"/>
    <cellStyle name="40% - Accent5 2 2 2 4 4" xfId="11225"/>
    <cellStyle name="40% - Accent5 2 2 2 4 5" xfId="15498"/>
    <cellStyle name="40% - Accent5 2 2 2 4 6" xfId="19734"/>
    <cellStyle name="40% - Accent5 2 2 2 4 7" xfId="23972"/>
    <cellStyle name="40% - Accent5 2 2 2 4 8" xfId="28050"/>
    <cellStyle name="40% - Accent5 2 2 2 5" xfId="1080"/>
    <cellStyle name="40% - Accent5 2 2 2 5 2" xfId="6058"/>
    <cellStyle name="40% - Accent5 2 2 2 5 3" xfId="10347"/>
    <cellStyle name="40% - Accent5 2 2 2 5 4" xfId="14625"/>
    <cellStyle name="40% - Accent5 2 2 2 5 5" xfId="18874"/>
    <cellStyle name="40% - Accent5 2 2 2 5 6" xfId="23122"/>
    <cellStyle name="40% - Accent5 2 2 2 5 7" xfId="27242"/>
    <cellStyle name="40% - Accent5 2 2 2 6" xfId="3084"/>
    <cellStyle name="40% - Accent5 2 2 2 6 2" xfId="8058"/>
    <cellStyle name="40% - Accent5 2 2 2 6 3" xfId="12335"/>
    <cellStyle name="40% - Accent5 2 2 2 6 4" xfId="16595"/>
    <cellStyle name="40% - Accent5 2 2 2 6 5" xfId="20813"/>
    <cellStyle name="40% - Accent5 2 2 2 6 6" xfId="25009"/>
    <cellStyle name="40% - Accent5 2 2 2 6 7" xfId="28905"/>
    <cellStyle name="40% - Accent5 2 2 2 7" xfId="4433"/>
    <cellStyle name="40% - Accent5 2 2 2 7 2" xfId="9405"/>
    <cellStyle name="40% - Accent5 2 2 2 7 3" xfId="13683"/>
    <cellStyle name="40% - Accent5 2 2 2 7 4" xfId="17940"/>
    <cellStyle name="40% - Accent5 2 2 2 7 5" xfId="22157"/>
    <cellStyle name="40% - Accent5 2 2 2 7 6" xfId="26343"/>
    <cellStyle name="40% - Accent5 2 2 2 7 7" xfId="30222"/>
    <cellStyle name="40% - Accent5 2 2 2 8" xfId="5298"/>
    <cellStyle name="40% - Accent5 2 2 2 9" xfId="7851"/>
    <cellStyle name="40% - Accent5 2 2 3" xfId="422"/>
    <cellStyle name="40% - Accent5 2 2 3 10" xfId="16454"/>
    <cellStyle name="40% - Accent5 2 2 3 11" xfId="20490"/>
    <cellStyle name="40% - Accent5 2 2 3 12" xfId="24873"/>
    <cellStyle name="40% - Accent5 2 2 3 2" xfId="796"/>
    <cellStyle name="40% - Accent5 2 2 3 2 10" xfId="22852"/>
    <cellStyle name="40% - Accent5 2 2 3 2 11" xfId="27004"/>
    <cellStyle name="40% - Accent5 2 2 3 2 2" xfId="2448"/>
    <cellStyle name="40% - Accent5 2 2 3 2 2 2" xfId="4165"/>
    <cellStyle name="40% - Accent5 2 2 3 2 2 2 2" xfId="9139"/>
    <cellStyle name="40% - Accent5 2 2 3 2 2 2 3" xfId="13416"/>
    <cellStyle name="40% - Accent5 2 2 3 2 2 2 4" xfId="17675"/>
    <cellStyle name="40% - Accent5 2 2 3 2 2 2 5" xfId="21894"/>
    <cellStyle name="40% - Accent5 2 2 3 2 2 2 6" xfId="26089"/>
    <cellStyle name="40% - Accent5 2 2 3 2 2 2 7" xfId="29985"/>
    <cellStyle name="40% - Accent5 2 2 3 2 2 3" xfId="7424"/>
    <cellStyle name="40% - Accent5 2 2 3 2 2 4" xfId="11709"/>
    <cellStyle name="40% - Accent5 2 2 3 2 2 5" xfId="15981"/>
    <cellStyle name="40% - Accent5 2 2 3 2 2 6" xfId="20216"/>
    <cellStyle name="40% - Accent5 2 2 3 2 2 7" xfId="24454"/>
    <cellStyle name="40% - Accent5 2 2 3 2 2 8" xfId="28532"/>
    <cellStyle name="40% - Accent5 2 2 3 2 3" xfId="1601"/>
    <cellStyle name="40% - Accent5 2 2 3 2 3 2" xfId="6578"/>
    <cellStyle name="40% - Accent5 2 2 3 2 3 3" xfId="10867"/>
    <cellStyle name="40% - Accent5 2 2 3 2 3 4" xfId="15143"/>
    <cellStyle name="40% - Accent5 2 2 3 2 3 5" xfId="19382"/>
    <cellStyle name="40% - Accent5 2 2 3 2 3 6" xfId="23631"/>
    <cellStyle name="40% - Accent5 2 2 3 2 3 7" xfId="27725"/>
    <cellStyle name="40% - Accent5 2 2 3 2 4" xfId="3508"/>
    <cellStyle name="40% - Accent5 2 2 3 2 4 2" xfId="8482"/>
    <cellStyle name="40% - Accent5 2 2 3 2 4 3" xfId="12759"/>
    <cellStyle name="40% - Accent5 2 2 3 2 4 4" xfId="17018"/>
    <cellStyle name="40% - Accent5 2 2 3 2 4 5" xfId="21237"/>
    <cellStyle name="40% - Accent5 2 2 3 2 4 6" xfId="25432"/>
    <cellStyle name="40% - Accent5 2 2 3 2 4 7" xfId="29328"/>
    <cellStyle name="40% - Accent5 2 2 3 2 5" xfId="4856"/>
    <cellStyle name="40% - Accent5 2 2 3 2 5 2" xfId="9828"/>
    <cellStyle name="40% - Accent5 2 2 3 2 5 3" xfId="14106"/>
    <cellStyle name="40% - Accent5 2 2 3 2 5 4" xfId="18363"/>
    <cellStyle name="40% - Accent5 2 2 3 2 5 5" xfId="22580"/>
    <cellStyle name="40% - Accent5 2 2 3 2 5 6" xfId="26766"/>
    <cellStyle name="40% - Accent5 2 2 3 2 5 7" xfId="30645"/>
    <cellStyle name="40% - Accent5 2 2 3 2 6" xfId="5774"/>
    <cellStyle name="40% - Accent5 2 2 3 2 7" xfId="10066"/>
    <cellStyle name="40% - Accent5 2 2 3 2 8" xfId="14344"/>
    <cellStyle name="40% - Accent5 2 2 3 2 9" xfId="18601"/>
    <cellStyle name="40% - Accent5 2 2 3 3" xfId="2055"/>
    <cellStyle name="40% - Accent5 2 2 3 3 2" xfId="3836"/>
    <cellStyle name="40% - Accent5 2 2 3 3 2 2" xfId="8810"/>
    <cellStyle name="40% - Accent5 2 2 3 3 2 3" xfId="13087"/>
    <cellStyle name="40% - Accent5 2 2 3 3 2 4" xfId="17346"/>
    <cellStyle name="40% - Accent5 2 2 3 3 2 5" xfId="21565"/>
    <cellStyle name="40% - Accent5 2 2 3 3 2 6" xfId="25760"/>
    <cellStyle name="40% - Accent5 2 2 3 3 2 7" xfId="29656"/>
    <cellStyle name="40% - Accent5 2 2 3 3 3" xfId="7031"/>
    <cellStyle name="40% - Accent5 2 2 3 3 4" xfId="11316"/>
    <cellStyle name="40% - Accent5 2 2 3 3 5" xfId="15588"/>
    <cellStyle name="40% - Accent5 2 2 3 3 6" xfId="19823"/>
    <cellStyle name="40% - Accent5 2 2 3 3 7" xfId="24061"/>
    <cellStyle name="40% - Accent5 2 2 3 3 8" xfId="28139"/>
    <cellStyle name="40% - Accent5 2 2 3 4" xfId="1194"/>
    <cellStyle name="40% - Accent5 2 2 3 4 2" xfId="6171"/>
    <cellStyle name="40% - Accent5 2 2 3 4 3" xfId="10460"/>
    <cellStyle name="40% - Accent5 2 2 3 4 4" xfId="14738"/>
    <cellStyle name="40% - Accent5 2 2 3 4 5" xfId="18981"/>
    <cellStyle name="40% - Accent5 2 2 3 4 6" xfId="23227"/>
    <cellStyle name="40% - Accent5 2 2 3 4 7" xfId="27332"/>
    <cellStyle name="40% - Accent5 2 2 3 5" xfId="3178"/>
    <cellStyle name="40% - Accent5 2 2 3 5 2" xfId="8152"/>
    <cellStyle name="40% - Accent5 2 2 3 5 3" xfId="12429"/>
    <cellStyle name="40% - Accent5 2 2 3 5 4" xfId="16689"/>
    <cellStyle name="40% - Accent5 2 2 3 5 5" xfId="20907"/>
    <cellStyle name="40% - Accent5 2 2 3 5 6" xfId="25103"/>
    <cellStyle name="40% - Accent5 2 2 3 5 7" xfId="28999"/>
    <cellStyle name="40% - Accent5 2 2 3 6" xfId="4527"/>
    <cellStyle name="40% - Accent5 2 2 3 6 2" xfId="9499"/>
    <cellStyle name="40% - Accent5 2 2 3 6 3" xfId="13777"/>
    <cellStyle name="40% - Accent5 2 2 3 6 4" xfId="18034"/>
    <cellStyle name="40% - Accent5 2 2 3 6 5" xfId="22251"/>
    <cellStyle name="40% - Accent5 2 2 3 6 6" xfId="26437"/>
    <cellStyle name="40% - Accent5 2 2 3 6 7" xfId="30316"/>
    <cellStyle name="40% - Accent5 2 2 3 7" xfId="5401"/>
    <cellStyle name="40% - Accent5 2 2 3 8" xfId="7916"/>
    <cellStyle name="40% - Accent5 2 2 3 9" xfId="12194"/>
    <cellStyle name="40% - Accent5 2 2 4" xfId="536"/>
    <cellStyle name="40% - Accent5 2 2 4 10" xfId="17817"/>
    <cellStyle name="40% - Accent5 2 2 4 11" xfId="16254"/>
    <cellStyle name="40% - Accent5 2 2 4 12" xfId="26228"/>
    <cellStyle name="40% - Accent5 2 2 4 2" xfId="910"/>
    <cellStyle name="40% - Accent5 2 2 4 2 10" xfId="22966"/>
    <cellStyle name="40% - Accent5 2 2 4 2 11" xfId="27118"/>
    <cellStyle name="40% - Accent5 2 2 4 2 2" xfId="2449"/>
    <cellStyle name="40% - Accent5 2 2 4 2 2 2" xfId="4279"/>
    <cellStyle name="40% - Accent5 2 2 4 2 2 2 2" xfId="9253"/>
    <cellStyle name="40% - Accent5 2 2 4 2 2 2 3" xfId="13530"/>
    <cellStyle name="40% - Accent5 2 2 4 2 2 2 4" xfId="17789"/>
    <cellStyle name="40% - Accent5 2 2 4 2 2 2 5" xfId="22008"/>
    <cellStyle name="40% - Accent5 2 2 4 2 2 2 6" xfId="26203"/>
    <cellStyle name="40% - Accent5 2 2 4 2 2 2 7" xfId="30099"/>
    <cellStyle name="40% - Accent5 2 2 4 2 2 3" xfId="7425"/>
    <cellStyle name="40% - Accent5 2 2 4 2 2 4" xfId="11710"/>
    <cellStyle name="40% - Accent5 2 2 4 2 2 5" xfId="15982"/>
    <cellStyle name="40% - Accent5 2 2 4 2 2 6" xfId="20217"/>
    <cellStyle name="40% - Accent5 2 2 4 2 2 7" xfId="24455"/>
    <cellStyle name="40% - Accent5 2 2 4 2 2 8" xfId="28533"/>
    <cellStyle name="40% - Accent5 2 2 4 2 3" xfId="1602"/>
    <cellStyle name="40% - Accent5 2 2 4 2 3 2" xfId="6579"/>
    <cellStyle name="40% - Accent5 2 2 4 2 3 3" xfId="10868"/>
    <cellStyle name="40% - Accent5 2 2 4 2 3 4" xfId="15144"/>
    <cellStyle name="40% - Accent5 2 2 4 2 3 5" xfId="19383"/>
    <cellStyle name="40% - Accent5 2 2 4 2 3 6" xfId="23632"/>
    <cellStyle name="40% - Accent5 2 2 4 2 3 7" xfId="27726"/>
    <cellStyle name="40% - Accent5 2 2 4 2 4" xfId="3622"/>
    <cellStyle name="40% - Accent5 2 2 4 2 4 2" xfId="8596"/>
    <cellStyle name="40% - Accent5 2 2 4 2 4 3" xfId="12873"/>
    <cellStyle name="40% - Accent5 2 2 4 2 4 4" xfId="17132"/>
    <cellStyle name="40% - Accent5 2 2 4 2 4 5" xfId="21351"/>
    <cellStyle name="40% - Accent5 2 2 4 2 4 6" xfId="25546"/>
    <cellStyle name="40% - Accent5 2 2 4 2 4 7" xfId="29442"/>
    <cellStyle name="40% - Accent5 2 2 4 2 5" xfId="4970"/>
    <cellStyle name="40% - Accent5 2 2 4 2 5 2" xfId="9942"/>
    <cellStyle name="40% - Accent5 2 2 4 2 5 3" xfId="14220"/>
    <cellStyle name="40% - Accent5 2 2 4 2 5 4" xfId="18477"/>
    <cellStyle name="40% - Accent5 2 2 4 2 5 5" xfId="22694"/>
    <cellStyle name="40% - Accent5 2 2 4 2 5 6" xfId="26880"/>
    <cellStyle name="40% - Accent5 2 2 4 2 5 7" xfId="30759"/>
    <cellStyle name="40% - Accent5 2 2 4 2 6" xfId="5888"/>
    <cellStyle name="40% - Accent5 2 2 4 2 7" xfId="10180"/>
    <cellStyle name="40% - Accent5 2 2 4 2 8" xfId="14458"/>
    <cellStyle name="40% - Accent5 2 2 4 2 9" xfId="18715"/>
    <cellStyle name="40% - Accent5 2 2 4 3" xfId="2183"/>
    <cellStyle name="40% - Accent5 2 2 4 3 2" xfId="3950"/>
    <cellStyle name="40% - Accent5 2 2 4 3 2 2" xfId="8924"/>
    <cellStyle name="40% - Accent5 2 2 4 3 2 3" xfId="13201"/>
    <cellStyle name="40% - Accent5 2 2 4 3 2 4" xfId="17460"/>
    <cellStyle name="40% - Accent5 2 2 4 3 2 5" xfId="21679"/>
    <cellStyle name="40% - Accent5 2 2 4 3 2 6" xfId="25874"/>
    <cellStyle name="40% - Accent5 2 2 4 3 2 7" xfId="29770"/>
    <cellStyle name="40% - Accent5 2 2 4 3 3" xfId="7159"/>
    <cellStyle name="40% - Accent5 2 2 4 3 4" xfId="11444"/>
    <cellStyle name="40% - Accent5 2 2 4 3 5" xfId="15716"/>
    <cellStyle name="40% - Accent5 2 2 4 3 6" xfId="19951"/>
    <cellStyle name="40% - Accent5 2 2 4 3 7" xfId="24189"/>
    <cellStyle name="40% - Accent5 2 2 4 3 8" xfId="28267"/>
    <cellStyle name="40% - Accent5 2 2 4 4" xfId="1326"/>
    <cellStyle name="40% - Accent5 2 2 4 4 2" xfId="6303"/>
    <cellStyle name="40% - Accent5 2 2 4 4 3" xfId="10592"/>
    <cellStyle name="40% - Accent5 2 2 4 4 4" xfId="14868"/>
    <cellStyle name="40% - Accent5 2 2 4 4 5" xfId="19110"/>
    <cellStyle name="40% - Accent5 2 2 4 4 6" xfId="23357"/>
    <cellStyle name="40% - Accent5 2 2 4 4 7" xfId="27460"/>
    <cellStyle name="40% - Accent5 2 2 4 5" xfId="3292"/>
    <cellStyle name="40% - Accent5 2 2 4 5 2" xfId="8266"/>
    <cellStyle name="40% - Accent5 2 2 4 5 3" xfId="12543"/>
    <cellStyle name="40% - Accent5 2 2 4 5 4" xfId="16803"/>
    <cellStyle name="40% - Accent5 2 2 4 5 5" xfId="21021"/>
    <cellStyle name="40% - Accent5 2 2 4 5 6" xfId="25217"/>
    <cellStyle name="40% - Accent5 2 2 4 5 7" xfId="29113"/>
    <cellStyle name="40% - Accent5 2 2 4 6" xfId="4641"/>
    <cellStyle name="40% - Accent5 2 2 4 6 2" xfId="9613"/>
    <cellStyle name="40% - Accent5 2 2 4 6 3" xfId="13891"/>
    <cellStyle name="40% - Accent5 2 2 4 6 4" xfId="18148"/>
    <cellStyle name="40% - Accent5 2 2 4 6 5" xfId="22365"/>
    <cellStyle name="40% - Accent5 2 2 4 6 6" xfId="26551"/>
    <cellStyle name="40% - Accent5 2 2 4 6 7" xfId="30430"/>
    <cellStyle name="40% - Accent5 2 2 4 7" xfId="5515"/>
    <cellStyle name="40% - Accent5 2 2 4 8" xfId="9281"/>
    <cellStyle name="40% - Accent5 2 2 4 9" xfId="13559"/>
    <cellStyle name="40% - Accent5 2 2 5" xfId="637"/>
    <cellStyle name="40% - Accent5 2 2 5 10" xfId="10921"/>
    <cellStyle name="40% - Accent5 2 2 5 11" xfId="20438"/>
    <cellStyle name="40% - Accent5 2 2 5 12" xfId="20534"/>
    <cellStyle name="40% - Accent5 2 2 5 2" xfId="1604"/>
    <cellStyle name="40% - Accent5 2 2 5 2 2" xfId="2451"/>
    <cellStyle name="40% - Accent5 2 2 5 2 2 2" xfId="7427"/>
    <cellStyle name="40% - Accent5 2 2 5 2 2 3" xfId="11712"/>
    <cellStyle name="40% - Accent5 2 2 5 2 2 4" xfId="15984"/>
    <cellStyle name="40% - Accent5 2 2 5 2 2 5" xfId="20219"/>
    <cellStyle name="40% - Accent5 2 2 5 2 2 6" xfId="24457"/>
    <cellStyle name="40% - Accent5 2 2 5 2 2 7" xfId="28535"/>
    <cellStyle name="40% - Accent5 2 2 5 2 3" xfId="4006"/>
    <cellStyle name="40% - Accent5 2 2 5 2 3 2" xfId="8980"/>
    <cellStyle name="40% - Accent5 2 2 5 2 3 3" xfId="13257"/>
    <cellStyle name="40% - Accent5 2 2 5 2 3 4" xfId="17516"/>
    <cellStyle name="40% - Accent5 2 2 5 2 3 5" xfId="21735"/>
    <cellStyle name="40% - Accent5 2 2 5 2 3 6" xfId="25930"/>
    <cellStyle name="40% - Accent5 2 2 5 2 3 7" xfId="29826"/>
    <cellStyle name="40% - Accent5 2 2 5 2 4" xfId="6581"/>
    <cellStyle name="40% - Accent5 2 2 5 2 5" xfId="10870"/>
    <cellStyle name="40% - Accent5 2 2 5 2 6" xfId="15146"/>
    <cellStyle name="40% - Accent5 2 2 5 2 7" xfId="19385"/>
    <cellStyle name="40% - Accent5 2 2 5 2 8" xfId="23634"/>
    <cellStyle name="40% - Accent5 2 2 5 2 9" xfId="27728"/>
    <cellStyle name="40% - Accent5 2 2 5 3" xfId="2450"/>
    <cellStyle name="40% - Accent5 2 2 5 3 2" xfId="7426"/>
    <cellStyle name="40% - Accent5 2 2 5 3 3" xfId="11711"/>
    <cellStyle name="40% - Accent5 2 2 5 3 4" xfId="15983"/>
    <cellStyle name="40% - Accent5 2 2 5 3 5" xfId="20218"/>
    <cellStyle name="40% - Accent5 2 2 5 3 6" xfId="24456"/>
    <cellStyle name="40% - Accent5 2 2 5 3 7" xfId="28534"/>
    <cellStyle name="40% - Accent5 2 2 5 4" xfId="1603"/>
    <cellStyle name="40% - Accent5 2 2 5 4 2" xfId="6580"/>
    <cellStyle name="40% - Accent5 2 2 5 4 3" xfId="10869"/>
    <cellStyle name="40% - Accent5 2 2 5 4 4" xfId="15145"/>
    <cellStyle name="40% - Accent5 2 2 5 4 5" xfId="19384"/>
    <cellStyle name="40% - Accent5 2 2 5 4 6" xfId="23633"/>
    <cellStyle name="40% - Accent5 2 2 5 4 7" xfId="27727"/>
    <cellStyle name="40% - Accent5 2 2 5 5" xfId="3349"/>
    <cellStyle name="40% - Accent5 2 2 5 5 2" xfId="8323"/>
    <cellStyle name="40% - Accent5 2 2 5 5 3" xfId="12600"/>
    <cellStyle name="40% - Accent5 2 2 5 5 4" xfId="16859"/>
    <cellStyle name="40% - Accent5 2 2 5 5 5" xfId="21078"/>
    <cellStyle name="40% - Accent5 2 2 5 5 6" xfId="25273"/>
    <cellStyle name="40% - Accent5 2 2 5 5 7" xfId="29169"/>
    <cellStyle name="40% - Accent5 2 2 5 6" xfId="4697"/>
    <cellStyle name="40% - Accent5 2 2 5 6 2" xfId="9669"/>
    <cellStyle name="40% - Accent5 2 2 5 6 3" xfId="13947"/>
    <cellStyle name="40% - Accent5 2 2 5 6 4" xfId="18204"/>
    <cellStyle name="40% - Accent5 2 2 5 6 5" xfId="22421"/>
    <cellStyle name="40% - Accent5 2 2 5 6 6" xfId="26607"/>
    <cellStyle name="40% - Accent5 2 2 5 6 7" xfId="30486"/>
    <cellStyle name="40% - Accent5 2 2 5 7" xfId="5615"/>
    <cellStyle name="40% - Accent5 2 2 5 8" xfId="5268"/>
    <cellStyle name="40% - Accent5 2 2 5 9" xfId="6632"/>
    <cellStyle name="40% - Accent5 2 2 6" xfId="1605"/>
    <cellStyle name="40% - Accent5 2 2 6 2" xfId="2452"/>
    <cellStyle name="40% - Accent5 2 2 6 2 2" xfId="7428"/>
    <cellStyle name="40% - Accent5 2 2 6 2 3" xfId="11713"/>
    <cellStyle name="40% - Accent5 2 2 6 2 4" xfId="15985"/>
    <cellStyle name="40% - Accent5 2 2 6 2 5" xfId="20220"/>
    <cellStyle name="40% - Accent5 2 2 6 2 6" xfId="24458"/>
    <cellStyle name="40% - Accent5 2 2 6 2 7" xfId="28536"/>
    <cellStyle name="40% - Accent5 2 2 6 3" xfId="3677"/>
    <cellStyle name="40% - Accent5 2 2 6 3 2" xfId="8651"/>
    <cellStyle name="40% - Accent5 2 2 6 3 3" xfId="12928"/>
    <cellStyle name="40% - Accent5 2 2 6 3 4" xfId="17187"/>
    <cellStyle name="40% - Accent5 2 2 6 3 5" xfId="21406"/>
    <cellStyle name="40% - Accent5 2 2 6 3 6" xfId="25601"/>
    <cellStyle name="40% - Accent5 2 2 6 3 7" xfId="29497"/>
    <cellStyle name="40% - Accent5 2 2 6 4" xfId="6582"/>
    <cellStyle name="40% - Accent5 2 2 6 5" xfId="10871"/>
    <cellStyle name="40% - Accent5 2 2 6 6" xfId="15147"/>
    <cellStyle name="40% - Accent5 2 2 6 7" xfId="19386"/>
    <cellStyle name="40% - Accent5 2 2 6 8" xfId="23635"/>
    <cellStyle name="40% - Accent5 2 2 6 9" xfId="27729"/>
    <cellStyle name="40% - Accent5 2 2 7" xfId="1889"/>
    <cellStyle name="40% - Accent5 2 2 7 2" xfId="6865"/>
    <cellStyle name="40% - Accent5 2 2 7 3" xfId="11151"/>
    <cellStyle name="40% - Accent5 2 2 7 4" xfId="15425"/>
    <cellStyle name="40% - Accent5 2 2 7 5" xfId="19661"/>
    <cellStyle name="40% - Accent5 2 2 7 6" xfId="23901"/>
    <cellStyle name="40% - Accent5 2 2 7 7" xfId="27982"/>
    <cellStyle name="40% - Accent5 2 2 8" xfId="986"/>
    <cellStyle name="40% - Accent5 2 2 8 2" xfId="5964"/>
    <cellStyle name="40% - Accent5 2 2 8 3" xfId="10254"/>
    <cellStyle name="40% - Accent5 2 2 8 4" xfId="14532"/>
    <cellStyle name="40% - Accent5 2 2 8 5" xfId="18785"/>
    <cellStyle name="40% - Accent5 2 2 8 6" xfId="23036"/>
    <cellStyle name="40% - Accent5 2 2 8 7" xfId="27173"/>
    <cellStyle name="40% - Accent5 2 2 9" xfId="3014"/>
    <cellStyle name="40% - Accent5 2 2 9 2" xfId="7988"/>
    <cellStyle name="40% - Accent5 2 2 9 3" xfId="12265"/>
    <cellStyle name="40% - Accent5 2 2 9 4" xfId="16525"/>
    <cellStyle name="40% - Accent5 2 2 9 5" xfId="20744"/>
    <cellStyle name="40% - Accent5 2 2 9 6" xfId="24942"/>
    <cellStyle name="40% - Accent5 2 2 9 7" xfId="28839"/>
    <cellStyle name="40% - Accent5 2 3" xfId="242"/>
    <cellStyle name="40% - Accent5 2 3 10" xfId="13548"/>
    <cellStyle name="40% - Accent5 2 3 11" xfId="17806"/>
    <cellStyle name="40% - Accent5 2 3 12" xfId="20637"/>
    <cellStyle name="40% - Accent5 2 3 13" xfId="26217"/>
    <cellStyle name="40% - Accent5 2 3 2" xfId="454"/>
    <cellStyle name="40% - Accent5 2 3 2 10" xfId="16277"/>
    <cellStyle name="40% - Accent5 2 3 2 11" xfId="22028"/>
    <cellStyle name="40% - Accent5 2 3 2 12" xfId="24730"/>
    <cellStyle name="40% - Accent5 2 3 2 2" xfId="828"/>
    <cellStyle name="40% - Accent5 2 3 2 2 10" xfId="22884"/>
    <cellStyle name="40% - Accent5 2 3 2 2 11" xfId="27036"/>
    <cellStyle name="40% - Accent5 2 3 2 2 2" xfId="2453"/>
    <cellStyle name="40% - Accent5 2 3 2 2 2 2" xfId="4197"/>
    <cellStyle name="40% - Accent5 2 3 2 2 2 2 2" xfId="9171"/>
    <cellStyle name="40% - Accent5 2 3 2 2 2 2 3" xfId="13448"/>
    <cellStyle name="40% - Accent5 2 3 2 2 2 2 4" xfId="17707"/>
    <cellStyle name="40% - Accent5 2 3 2 2 2 2 5" xfId="21926"/>
    <cellStyle name="40% - Accent5 2 3 2 2 2 2 6" xfId="26121"/>
    <cellStyle name="40% - Accent5 2 3 2 2 2 2 7" xfId="30017"/>
    <cellStyle name="40% - Accent5 2 3 2 2 2 3" xfId="7429"/>
    <cellStyle name="40% - Accent5 2 3 2 2 2 4" xfId="11714"/>
    <cellStyle name="40% - Accent5 2 3 2 2 2 5" xfId="15986"/>
    <cellStyle name="40% - Accent5 2 3 2 2 2 6" xfId="20221"/>
    <cellStyle name="40% - Accent5 2 3 2 2 2 7" xfId="24459"/>
    <cellStyle name="40% - Accent5 2 3 2 2 2 8" xfId="28537"/>
    <cellStyle name="40% - Accent5 2 3 2 2 3" xfId="1606"/>
    <cellStyle name="40% - Accent5 2 3 2 2 3 2" xfId="6583"/>
    <cellStyle name="40% - Accent5 2 3 2 2 3 3" xfId="10872"/>
    <cellStyle name="40% - Accent5 2 3 2 2 3 4" xfId="15148"/>
    <cellStyle name="40% - Accent5 2 3 2 2 3 5" xfId="19387"/>
    <cellStyle name="40% - Accent5 2 3 2 2 3 6" xfId="23636"/>
    <cellStyle name="40% - Accent5 2 3 2 2 3 7" xfId="27730"/>
    <cellStyle name="40% - Accent5 2 3 2 2 4" xfId="3540"/>
    <cellStyle name="40% - Accent5 2 3 2 2 4 2" xfId="8514"/>
    <cellStyle name="40% - Accent5 2 3 2 2 4 3" xfId="12791"/>
    <cellStyle name="40% - Accent5 2 3 2 2 4 4" xfId="17050"/>
    <cellStyle name="40% - Accent5 2 3 2 2 4 5" xfId="21269"/>
    <cellStyle name="40% - Accent5 2 3 2 2 4 6" xfId="25464"/>
    <cellStyle name="40% - Accent5 2 3 2 2 4 7" xfId="29360"/>
    <cellStyle name="40% - Accent5 2 3 2 2 5" xfId="4888"/>
    <cellStyle name="40% - Accent5 2 3 2 2 5 2" xfId="9860"/>
    <cellStyle name="40% - Accent5 2 3 2 2 5 3" xfId="14138"/>
    <cellStyle name="40% - Accent5 2 3 2 2 5 4" xfId="18395"/>
    <cellStyle name="40% - Accent5 2 3 2 2 5 5" xfId="22612"/>
    <cellStyle name="40% - Accent5 2 3 2 2 5 6" xfId="26798"/>
    <cellStyle name="40% - Accent5 2 3 2 2 5 7" xfId="30677"/>
    <cellStyle name="40% - Accent5 2 3 2 2 6" xfId="5806"/>
    <cellStyle name="40% - Accent5 2 3 2 2 7" xfId="10098"/>
    <cellStyle name="40% - Accent5 2 3 2 2 8" xfId="14376"/>
    <cellStyle name="40% - Accent5 2 3 2 2 9" xfId="18633"/>
    <cellStyle name="40% - Accent5 2 3 2 3" xfId="2087"/>
    <cellStyle name="40% - Accent5 2 3 2 3 2" xfId="3868"/>
    <cellStyle name="40% - Accent5 2 3 2 3 2 2" xfId="8842"/>
    <cellStyle name="40% - Accent5 2 3 2 3 2 3" xfId="13119"/>
    <cellStyle name="40% - Accent5 2 3 2 3 2 4" xfId="17378"/>
    <cellStyle name="40% - Accent5 2 3 2 3 2 5" xfId="21597"/>
    <cellStyle name="40% - Accent5 2 3 2 3 2 6" xfId="25792"/>
    <cellStyle name="40% - Accent5 2 3 2 3 2 7" xfId="29688"/>
    <cellStyle name="40% - Accent5 2 3 2 3 3" xfId="7063"/>
    <cellStyle name="40% - Accent5 2 3 2 3 4" xfId="11348"/>
    <cellStyle name="40% - Accent5 2 3 2 3 5" xfId="15620"/>
    <cellStyle name="40% - Accent5 2 3 2 3 6" xfId="19855"/>
    <cellStyle name="40% - Accent5 2 3 2 3 7" xfId="24093"/>
    <cellStyle name="40% - Accent5 2 3 2 3 8" xfId="28171"/>
    <cellStyle name="40% - Accent5 2 3 2 4" xfId="1226"/>
    <cellStyle name="40% - Accent5 2 3 2 4 2" xfId="6203"/>
    <cellStyle name="40% - Accent5 2 3 2 4 3" xfId="10492"/>
    <cellStyle name="40% - Accent5 2 3 2 4 4" xfId="14770"/>
    <cellStyle name="40% - Accent5 2 3 2 4 5" xfId="19013"/>
    <cellStyle name="40% - Accent5 2 3 2 4 6" xfId="23259"/>
    <cellStyle name="40% - Accent5 2 3 2 4 7" xfId="27364"/>
    <cellStyle name="40% - Accent5 2 3 2 5" xfId="3210"/>
    <cellStyle name="40% - Accent5 2 3 2 5 2" xfId="8184"/>
    <cellStyle name="40% - Accent5 2 3 2 5 3" xfId="12461"/>
    <cellStyle name="40% - Accent5 2 3 2 5 4" xfId="16721"/>
    <cellStyle name="40% - Accent5 2 3 2 5 5" xfId="20939"/>
    <cellStyle name="40% - Accent5 2 3 2 5 6" xfId="25135"/>
    <cellStyle name="40% - Accent5 2 3 2 5 7" xfId="29031"/>
    <cellStyle name="40% - Accent5 2 3 2 6" xfId="4559"/>
    <cellStyle name="40% - Accent5 2 3 2 6 2" xfId="9531"/>
    <cellStyle name="40% - Accent5 2 3 2 6 3" xfId="13809"/>
    <cellStyle name="40% - Accent5 2 3 2 6 4" xfId="18066"/>
    <cellStyle name="40% - Accent5 2 3 2 6 5" xfId="22283"/>
    <cellStyle name="40% - Accent5 2 3 2 6 6" xfId="26469"/>
    <cellStyle name="40% - Accent5 2 3 2 6 7" xfId="30348"/>
    <cellStyle name="40% - Accent5 2 3 2 7" xfId="5433"/>
    <cellStyle name="40% - Accent5 2 3 2 8" xfId="7722"/>
    <cellStyle name="40% - Accent5 2 3 2 9" xfId="12005"/>
    <cellStyle name="40% - Accent5 2 3 3" xfId="661"/>
    <cellStyle name="40% - Accent5 2 3 3 10" xfId="22717"/>
    <cellStyle name="40% - Accent5 2 3 3 11" xfId="24881"/>
    <cellStyle name="40% - Accent5 2 3 3 2" xfId="2454"/>
    <cellStyle name="40% - Accent5 2 3 3 2 2" xfId="4030"/>
    <cellStyle name="40% - Accent5 2 3 3 2 2 2" xfId="9004"/>
    <cellStyle name="40% - Accent5 2 3 3 2 2 3" xfId="13281"/>
    <cellStyle name="40% - Accent5 2 3 3 2 2 4" xfId="17540"/>
    <cellStyle name="40% - Accent5 2 3 3 2 2 5" xfId="21759"/>
    <cellStyle name="40% - Accent5 2 3 3 2 2 6" xfId="25954"/>
    <cellStyle name="40% - Accent5 2 3 3 2 2 7" xfId="29850"/>
    <cellStyle name="40% - Accent5 2 3 3 2 3" xfId="7430"/>
    <cellStyle name="40% - Accent5 2 3 3 2 4" xfId="11715"/>
    <cellStyle name="40% - Accent5 2 3 3 2 5" xfId="15987"/>
    <cellStyle name="40% - Accent5 2 3 3 2 6" xfId="20222"/>
    <cellStyle name="40% - Accent5 2 3 3 2 7" xfId="24460"/>
    <cellStyle name="40% - Accent5 2 3 3 2 8" xfId="28538"/>
    <cellStyle name="40% - Accent5 2 3 3 3" xfId="1607"/>
    <cellStyle name="40% - Accent5 2 3 3 3 2" xfId="6584"/>
    <cellStyle name="40% - Accent5 2 3 3 3 3" xfId="10873"/>
    <cellStyle name="40% - Accent5 2 3 3 3 4" xfId="15149"/>
    <cellStyle name="40% - Accent5 2 3 3 3 5" xfId="19388"/>
    <cellStyle name="40% - Accent5 2 3 3 3 6" xfId="23637"/>
    <cellStyle name="40% - Accent5 2 3 3 3 7" xfId="27731"/>
    <cellStyle name="40% - Accent5 2 3 3 4" xfId="3373"/>
    <cellStyle name="40% - Accent5 2 3 3 4 2" xfId="8347"/>
    <cellStyle name="40% - Accent5 2 3 3 4 3" xfId="12624"/>
    <cellStyle name="40% - Accent5 2 3 3 4 4" xfId="16883"/>
    <cellStyle name="40% - Accent5 2 3 3 4 5" xfId="21102"/>
    <cellStyle name="40% - Accent5 2 3 3 4 6" xfId="25297"/>
    <cellStyle name="40% - Accent5 2 3 3 4 7" xfId="29193"/>
    <cellStyle name="40% - Accent5 2 3 3 5" xfId="4721"/>
    <cellStyle name="40% - Accent5 2 3 3 5 2" xfId="9693"/>
    <cellStyle name="40% - Accent5 2 3 3 5 3" xfId="13971"/>
    <cellStyle name="40% - Accent5 2 3 3 5 4" xfId="18228"/>
    <cellStyle name="40% - Accent5 2 3 3 5 5" xfId="22445"/>
    <cellStyle name="40% - Accent5 2 3 3 5 6" xfId="26631"/>
    <cellStyle name="40% - Accent5 2 3 3 5 7" xfId="30510"/>
    <cellStyle name="40% - Accent5 2 3 3 6" xfId="5639"/>
    <cellStyle name="40% - Accent5 2 3 3 7" xfId="7927"/>
    <cellStyle name="40% - Accent5 2 3 3 8" xfId="12204"/>
    <cellStyle name="40% - Accent5 2 3 3 9" xfId="16464"/>
    <cellStyle name="40% - Accent5 2 3 4" xfId="1932"/>
    <cellStyle name="40% - Accent5 2 3 4 2" xfId="3701"/>
    <cellStyle name="40% - Accent5 2 3 4 2 2" xfId="8675"/>
    <cellStyle name="40% - Accent5 2 3 4 2 3" xfId="12952"/>
    <cellStyle name="40% - Accent5 2 3 4 2 4" xfId="17211"/>
    <cellStyle name="40% - Accent5 2 3 4 2 5" xfId="21430"/>
    <cellStyle name="40% - Accent5 2 3 4 2 6" xfId="25625"/>
    <cellStyle name="40% - Accent5 2 3 4 2 7" xfId="29521"/>
    <cellStyle name="40% - Accent5 2 3 4 3" xfId="6908"/>
    <cellStyle name="40% - Accent5 2 3 4 4" xfId="11193"/>
    <cellStyle name="40% - Accent5 2 3 4 5" xfId="15466"/>
    <cellStyle name="40% - Accent5 2 3 4 6" xfId="19703"/>
    <cellStyle name="40% - Accent5 2 3 4 7" xfId="23940"/>
    <cellStyle name="40% - Accent5 2 3 4 8" xfId="28019"/>
    <cellStyle name="40% - Accent5 2 3 5" xfId="1046"/>
    <cellStyle name="40% - Accent5 2 3 5 2" xfId="6024"/>
    <cellStyle name="40% - Accent5 2 3 5 3" xfId="10313"/>
    <cellStyle name="40% - Accent5 2 3 5 4" xfId="14592"/>
    <cellStyle name="40% - Accent5 2 3 5 5" xfId="18842"/>
    <cellStyle name="40% - Accent5 2 3 5 6" xfId="23089"/>
    <cellStyle name="40% - Accent5 2 3 5 7" xfId="27211"/>
    <cellStyle name="40% - Accent5 2 3 6" xfId="3042"/>
    <cellStyle name="40% - Accent5 2 3 6 2" xfId="8016"/>
    <cellStyle name="40% - Accent5 2 3 6 3" xfId="12293"/>
    <cellStyle name="40% - Accent5 2 3 6 4" xfId="16553"/>
    <cellStyle name="40% - Accent5 2 3 6 5" xfId="20772"/>
    <cellStyle name="40% - Accent5 2 3 6 6" xfId="24968"/>
    <cellStyle name="40% - Accent5 2 3 6 7" xfId="28864"/>
    <cellStyle name="40% - Accent5 2 3 7" xfId="4392"/>
    <cellStyle name="40% - Accent5 2 3 7 2" xfId="9364"/>
    <cellStyle name="40% - Accent5 2 3 7 3" xfId="13642"/>
    <cellStyle name="40% - Accent5 2 3 7 4" xfId="17899"/>
    <cellStyle name="40% - Accent5 2 3 7 5" xfId="22116"/>
    <cellStyle name="40% - Accent5 2 3 7 6" xfId="26302"/>
    <cellStyle name="40% - Accent5 2 3 7 7" xfId="30181"/>
    <cellStyle name="40% - Accent5 2 3 8" xfId="5221"/>
    <cellStyle name="40% - Accent5 2 3 9" xfId="9270"/>
    <cellStyle name="40% - Accent5 2 4" xfId="388"/>
    <cellStyle name="40% - Accent5 2 4 10" xfId="12002"/>
    <cellStyle name="40% - Accent5 2 4 11" xfId="16275"/>
    <cellStyle name="40% - Accent5 2 4 12" xfId="20677"/>
    <cellStyle name="40% - Accent5 2 4 13" xfId="24728"/>
    <cellStyle name="40% - Accent5 2 4 2" xfId="762"/>
    <cellStyle name="40% - Accent5 2 4 2 10" xfId="22818"/>
    <cellStyle name="40% - Accent5 2 4 2 11" xfId="26970"/>
    <cellStyle name="40% - Accent5 2 4 2 2" xfId="2455"/>
    <cellStyle name="40% - Accent5 2 4 2 2 2" xfId="4131"/>
    <cellStyle name="40% - Accent5 2 4 2 2 2 2" xfId="9105"/>
    <cellStyle name="40% - Accent5 2 4 2 2 2 3" xfId="13382"/>
    <cellStyle name="40% - Accent5 2 4 2 2 2 4" xfId="17641"/>
    <cellStyle name="40% - Accent5 2 4 2 2 2 5" xfId="21860"/>
    <cellStyle name="40% - Accent5 2 4 2 2 2 6" xfId="26055"/>
    <cellStyle name="40% - Accent5 2 4 2 2 2 7" xfId="29951"/>
    <cellStyle name="40% - Accent5 2 4 2 2 3" xfId="7431"/>
    <cellStyle name="40% - Accent5 2 4 2 2 4" xfId="11716"/>
    <cellStyle name="40% - Accent5 2 4 2 2 5" xfId="15988"/>
    <cellStyle name="40% - Accent5 2 4 2 2 6" xfId="20223"/>
    <cellStyle name="40% - Accent5 2 4 2 2 7" xfId="24461"/>
    <cellStyle name="40% - Accent5 2 4 2 2 8" xfId="28539"/>
    <cellStyle name="40% - Accent5 2 4 2 3" xfId="1608"/>
    <cellStyle name="40% - Accent5 2 4 2 3 2" xfId="6585"/>
    <cellStyle name="40% - Accent5 2 4 2 3 3" xfId="10874"/>
    <cellStyle name="40% - Accent5 2 4 2 3 4" xfId="15150"/>
    <cellStyle name="40% - Accent5 2 4 2 3 5" xfId="19389"/>
    <cellStyle name="40% - Accent5 2 4 2 3 6" xfId="23638"/>
    <cellStyle name="40% - Accent5 2 4 2 3 7" xfId="27732"/>
    <cellStyle name="40% - Accent5 2 4 2 4" xfId="3474"/>
    <cellStyle name="40% - Accent5 2 4 2 4 2" xfId="8448"/>
    <cellStyle name="40% - Accent5 2 4 2 4 3" xfId="12725"/>
    <cellStyle name="40% - Accent5 2 4 2 4 4" xfId="16984"/>
    <cellStyle name="40% - Accent5 2 4 2 4 5" xfId="21203"/>
    <cellStyle name="40% - Accent5 2 4 2 4 6" xfId="25398"/>
    <cellStyle name="40% - Accent5 2 4 2 4 7" xfId="29294"/>
    <cellStyle name="40% - Accent5 2 4 2 5" xfId="4822"/>
    <cellStyle name="40% - Accent5 2 4 2 5 2" xfId="9794"/>
    <cellStyle name="40% - Accent5 2 4 2 5 3" xfId="14072"/>
    <cellStyle name="40% - Accent5 2 4 2 5 4" xfId="18329"/>
    <cellStyle name="40% - Accent5 2 4 2 5 5" xfId="22546"/>
    <cellStyle name="40% - Accent5 2 4 2 5 6" xfId="26732"/>
    <cellStyle name="40% - Accent5 2 4 2 5 7" xfId="30611"/>
    <cellStyle name="40% - Accent5 2 4 2 6" xfId="5740"/>
    <cellStyle name="40% - Accent5 2 4 2 7" xfId="10032"/>
    <cellStyle name="40% - Accent5 2 4 2 8" xfId="14310"/>
    <cellStyle name="40% - Accent5 2 4 2 9" xfId="18567"/>
    <cellStyle name="40% - Accent5 2 4 3" xfId="2021"/>
    <cellStyle name="40% - Accent5 2 4 3 2" xfId="3802"/>
    <cellStyle name="40% - Accent5 2 4 3 2 2" xfId="8776"/>
    <cellStyle name="40% - Accent5 2 4 3 2 3" xfId="13053"/>
    <cellStyle name="40% - Accent5 2 4 3 2 4" xfId="17312"/>
    <cellStyle name="40% - Accent5 2 4 3 2 5" xfId="21531"/>
    <cellStyle name="40% - Accent5 2 4 3 2 6" xfId="25726"/>
    <cellStyle name="40% - Accent5 2 4 3 2 7" xfId="29622"/>
    <cellStyle name="40% - Accent5 2 4 3 3" xfId="6997"/>
    <cellStyle name="40% - Accent5 2 4 3 4" xfId="11282"/>
    <cellStyle name="40% - Accent5 2 4 3 5" xfId="15554"/>
    <cellStyle name="40% - Accent5 2 4 3 6" xfId="19789"/>
    <cellStyle name="40% - Accent5 2 4 3 7" xfId="24027"/>
    <cellStyle name="40% - Accent5 2 4 3 8" xfId="28105"/>
    <cellStyle name="40% - Accent5 2 4 4" xfId="1160"/>
    <cellStyle name="40% - Accent5 2 4 4 2" xfId="6137"/>
    <cellStyle name="40% - Accent5 2 4 4 3" xfId="10426"/>
    <cellStyle name="40% - Accent5 2 4 4 4" xfId="14704"/>
    <cellStyle name="40% - Accent5 2 4 4 5" xfId="18947"/>
    <cellStyle name="40% - Accent5 2 4 4 6" xfId="23193"/>
    <cellStyle name="40% - Accent5 2 4 4 7" xfId="27298"/>
    <cellStyle name="40% - Accent5 2 4 5" xfId="2858"/>
    <cellStyle name="40% - Accent5 2 4 6" xfId="3144"/>
    <cellStyle name="40% - Accent5 2 4 6 2" xfId="8118"/>
    <cellStyle name="40% - Accent5 2 4 6 3" xfId="12395"/>
    <cellStyle name="40% - Accent5 2 4 6 4" xfId="16655"/>
    <cellStyle name="40% - Accent5 2 4 6 5" xfId="20873"/>
    <cellStyle name="40% - Accent5 2 4 6 6" xfId="25069"/>
    <cellStyle name="40% - Accent5 2 4 6 7" xfId="28965"/>
    <cellStyle name="40% - Accent5 2 4 7" xfId="4493"/>
    <cellStyle name="40% - Accent5 2 4 7 2" xfId="9465"/>
    <cellStyle name="40% - Accent5 2 4 7 3" xfId="13743"/>
    <cellStyle name="40% - Accent5 2 4 7 4" xfId="18000"/>
    <cellStyle name="40% - Accent5 2 4 7 5" xfId="22217"/>
    <cellStyle name="40% - Accent5 2 4 7 6" xfId="26403"/>
    <cellStyle name="40% - Accent5 2 4 7 7" xfId="30282"/>
    <cellStyle name="40% - Accent5 2 4 8" xfId="5367"/>
    <cellStyle name="40% - Accent5 2 4 9" xfId="7719"/>
    <cellStyle name="40% - Accent5 2 5" xfId="503"/>
    <cellStyle name="40% - Accent5 2 5 10" xfId="7699"/>
    <cellStyle name="40% - Accent5 2 5 11" xfId="12138"/>
    <cellStyle name="40% - Accent5 2 5 12" xfId="13575"/>
    <cellStyle name="40% - Accent5 2 5 2" xfId="877"/>
    <cellStyle name="40% - Accent5 2 5 2 10" xfId="22933"/>
    <cellStyle name="40% - Accent5 2 5 2 11" xfId="27085"/>
    <cellStyle name="40% - Accent5 2 5 2 2" xfId="2456"/>
    <cellStyle name="40% - Accent5 2 5 2 2 2" xfId="4246"/>
    <cellStyle name="40% - Accent5 2 5 2 2 2 2" xfId="9220"/>
    <cellStyle name="40% - Accent5 2 5 2 2 2 3" xfId="13497"/>
    <cellStyle name="40% - Accent5 2 5 2 2 2 4" xfId="17756"/>
    <cellStyle name="40% - Accent5 2 5 2 2 2 5" xfId="21975"/>
    <cellStyle name="40% - Accent5 2 5 2 2 2 6" xfId="26170"/>
    <cellStyle name="40% - Accent5 2 5 2 2 2 7" xfId="30066"/>
    <cellStyle name="40% - Accent5 2 5 2 2 3" xfId="7432"/>
    <cellStyle name="40% - Accent5 2 5 2 2 4" xfId="11717"/>
    <cellStyle name="40% - Accent5 2 5 2 2 5" xfId="15989"/>
    <cellStyle name="40% - Accent5 2 5 2 2 6" xfId="20224"/>
    <cellStyle name="40% - Accent5 2 5 2 2 7" xfId="24462"/>
    <cellStyle name="40% - Accent5 2 5 2 2 8" xfId="28540"/>
    <cellStyle name="40% - Accent5 2 5 2 3" xfId="1609"/>
    <cellStyle name="40% - Accent5 2 5 2 3 2" xfId="6586"/>
    <cellStyle name="40% - Accent5 2 5 2 3 3" xfId="10875"/>
    <cellStyle name="40% - Accent5 2 5 2 3 4" xfId="15151"/>
    <cellStyle name="40% - Accent5 2 5 2 3 5" xfId="19390"/>
    <cellStyle name="40% - Accent5 2 5 2 3 6" xfId="23639"/>
    <cellStyle name="40% - Accent5 2 5 2 3 7" xfId="27733"/>
    <cellStyle name="40% - Accent5 2 5 2 4" xfId="3589"/>
    <cellStyle name="40% - Accent5 2 5 2 4 2" xfId="8563"/>
    <cellStyle name="40% - Accent5 2 5 2 4 3" xfId="12840"/>
    <cellStyle name="40% - Accent5 2 5 2 4 4" xfId="17099"/>
    <cellStyle name="40% - Accent5 2 5 2 4 5" xfId="21318"/>
    <cellStyle name="40% - Accent5 2 5 2 4 6" xfId="25513"/>
    <cellStyle name="40% - Accent5 2 5 2 4 7" xfId="29409"/>
    <cellStyle name="40% - Accent5 2 5 2 5" xfId="4937"/>
    <cellStyle name="40% - Accent5 2 5 2 5 2" xfId="9909"/>
    <cellStyle name="40% - Accent5 2 5 2 5 3" xfId="14187"/>
    <cellStyle name="40% - Accent5 2 5 2 5 4" xfId="18444"/>
    <cellStyle name="40% - Accent5 2 5 2 5 5" xfId="22661"/>
    <cellStyle name="40% - Accent5 2 5 2 5 6" xfId="26847"/>
    <cellStyle name="40% - Accent5 2 5 2 5 7" xfId="30726"/>
    <cellStyle name="40% - Accent5 2 5 2 6" xfId="5855"/>
    <cellStyle name="40% - Accent5 2 5 2 7" xfId="10147"/>
    <cellStyle name="40% - Accent5 2 5 2 8" xfId="14425"/>
    <cellStyle name="40% - Accent5 2 5 2 9" xfId="18682"/>
    <cellStyle name="40% - Accent5 2 5 3" xfId="2151"/>
    <cellStyle name="40% - Accent5 2 5 3 2" xfId="3917"/>
    <cellStyle name="40% - Accent5 2 5 3 2 2" xfId="8891"/>
    <cellStyle name="40% - Accent5 2 5 3 2 3" xfId="13168"/>
    <cellStyle name="40% - Accent5 2 5 3 2 4" xfId="17427"/>
    <cellStyle name="40% - Accent5 2 5 3 2 5" xfId="21646"/>
    <cellStyle name="40% - Accent5 2 5 3 2 6" xfId="25841"/>
    <cellStyle name="40% - Accent5 2 5 3 2 7" xfId="29737"/>
    <cellStyle name="40% - Accent5 2 5 3 3" xfId="7127"/>
    <cellStyle name="40% - Accent5 2 5 3 4" xfId="11412"/>
    <cellStyle name="40% - Accent5 2 5 3 5" xfId="15684"/>
    <cellStyle name="40% - Accent5 2 5 3 6" xfId="19919"/>
    <cellStyle name="40% - Accent5 2 5 3 7" xfId="24157"/>
    <cellStyle name="40% - Accent5 2 5 3 8" xfId="28235"/>
    <cellStyle name="40% - Accent5 2 5 4" xfId="1293"/>
    <cellStyle name="40% - Accent5 2 5 4 2" xfId="6270"/>
    <cellStyle name="40% - Accent5 2 5 4 3" xfId="10559"/>
    <cellStyle name="40% - Accent5 2 5 4 4" xfId="14835"/>
    <cellStyle name="40% - Accent5 2 5 4 5" xfId="19078"/>
    <cellStyle name="40% - Accent5 2 5 4 6" xfId="23324"/>
    <cellStyle name="40% - Accent5 2 5 4 7" xfId="27428"/>
    <cellStyle name="40% - Accent5 2 5 5" xfId="3259"/>
    <cellStyle name="40% - Accent5 2 5 5 2" xfId="8233"/>
    <cellStyle name="40% - Accent5 2 5 5 3" xfId="12510"/>
    <cellStyle name="40% - Accent5 2 5 5 4" xfId="16770"/>
    <cellStyle name="40% - Accent5 2 5 5 5" xfId="20988"/>
    <cellStyle name="40% - Accent5 2 5 5 6" xfId="25184"/>
    <cellStyle name="40% - Accent5 2 5 5 7" xfId="29080"/>
    <cellStyle name="40% - Accent5 2 5 6" xfId="4608"/>
    <cellStyle name="40% - Accent5 2 5 6 2" xfId="9580"/>
    <cellStyle name="40% - Accent5 2 5 6 3" xfId="13858"/>
    <cellStyle name="40% - Accent5 2 5 6 4" xfId="18115"/>
    <cellStyle name="40% - Accent5 2 5 6 5" xfId="22332"/>
    <cellStyle name="40% - Accent5 2 5 6 6" xfId="26518"/>
    <cellStyle name="40% - Accent5 2 5 6 7" xfId="30397"/>
    <cellStyle name="40% - Accent5 2 5 7" xfId="5482"/>
    <cellStyle name="40% - Accent5 2 5 8" xfId="5549"/>
    <cellStyle name="40% - Accent5 2 5 9" xfId="5112"/>
    <cellStyle name="40% - Accent5 2 6" xfId="604"/>
    <cellStyle name="40% - Accent5 2 6 10" xfId="9297"/>
    <cellStyle name="40% - Accent5 2 6 11" xfId="20666"/>
    <cellStyle name="40% - Accent5 2 6 12" xfId="13543"/>
    <cellStyle name="40% - Accent5 2 6 2" xfId="1611"/>
    <cellStyle name="40% - Accent5 2 6 2 2" xfId="2458"/>
    <cellStyle name="40% - Accent5 2 6 2 2 2" xfId="7434"/>
    <cellStyle name="40% - Accent5 2 6 2 2 3" xfId="11719"/>
    <cellStyle name="40% - Accent5 2 6 2 2 4" xfId="15991"/>
    <cellStyle name="40% - Accent5 2 6 2 2 5" xfId="20226"/>
    <cellStyle name="40% - Accent5 2 6 2 2 6" xfId="24464"/>
    <cellStyle name="40% - Accent5 2 6 2 2 7" xfId="28542"/>
    <cellStyle name="40% - Accent5 2 6 2 3" xfId="3973"/>
    <cellStyle name="40% - Accent5 2 6 2 3 2" xfId="8947"/>
    <cellStyle name="40% - Accent5 2 6 2 3 3" xfId="13224"/>
    <cellStyle name="40% - Accent5 2 6 2 3 4" xfId="17483"/>
    <cellStyle name="40% - Accent5 2 6 2 3 5" xfId="21702"/>
    <cellStyle name="40% - Accent5 2 6 2 3 6" xfId="25897"/>
    <cellStyle name="40% - Accent5 2 6 2 3 7" xfId="29793"/>
    <cellStyle name="40% - Accent5 2 6 2 4" xfId="6588"/>
    <cellStyle name="40% - Accent5 2 6 2 5" xfId="10877"/>
    <cellStyle name="40% - Accent5 2 6 2 6" xfId="15153"/>
    <cellStyle name="40% - Accent5 2 6 2 7" xfId="19392"/>
    <cellStyle name="40% - Accent5 2 6 2 8" xfId="23641"/>
    <cellStyle name="40% - Accent5 2 6 2 9" xfId="27735"/>
    <cellStyle name="40% - Accent5 2 6 3" xfId="2457"/>
    <cellStyle name="40% - Accent5 2 6 3 2" xfId="7433"/>
    <cellStyle name="40% - Accent5 2 6 3 3" xfId="11718"/>
    <cellStyle name="40% - Accent5 2 6 3 4" xfId="15990"/>
    <cellStyle name="40% - Accent5 2 6 3 5" xfId="20225"/>
    <cellStyle name="40% - Accent5 2 6 3 6" xfId="24463"/>
    <cellStyle name="40% - Accent5 2 6 3 7" xfId="28541"/>
    <cellStyle name="40% - Accent5 2 6 4" xfId="1610"/>
    <cellStyle name="40% - Accent5 2 6 4 2" xfId="6587"/>
    <cellStyle name="40% - Accent5 2 6 4 3" xfId="10876"/>
    <cellStyle name="40% - Accent5 2 6 4 4" xfId="15152"/>
    <cellStyle name="40% - Accent5 2 6 4 5" xfId="19391"/>
    <cellStyle name="40% - Accent5 2 6 4 6" xfId="23640"/>
    <cellStyle name="40% - Accent5 2 6 4 7" xfId="27734"/>
    <cellStyle name="40% - Accent5 2 6 5" xfId="3316"/>
    <cellStyle name="40% - Accent5 2 6 5 2" xfId="8290"/>
    <cellStyle name="40% - Accent5 2 6 5 3" xfId="12567"/>
    <cellStyle name="40% - Accent5 2 6 5 4" xfId="16826"/>
    <cellStyle name="40% - Accent5 2 6 5 5" xfId="21045"/>
    <cellStyle name="40% - Accent5 2 6 5 6" xfId="25240"/>
    <cellStyle name="40% - Accent5 2 6 5 7" xfId="29136"/>
    <cellStyle name="40% - Accent5 2 6 6" xfId="4664"/>
    <cellStyle name="40% - Accent5 2 6 6 2" xfId="9636"/>
    <cellStyle name="40% - Accent5 2 6 6 3" xfId="13914"/>
    <cellStyle name="40% - Accent5 2 6 6 4" xfId="18171"/>
    <cellStyle name="40% - Accent5 2 6 6 5" xfId="22388"/>
    <cellStyle name="40% - Accent5 2 6 6 6" xfId="26574"/>
    <cellStyle name="40% - Accent5 2 6 6 7" xfId="30453"/>
    <cellStyle name="40% - Accent5 2 6 7" xfId="5582"/>
    <cellStyle name="40% - Accent5 2 6 8" xfId="5535"/>
    <cellStyle name="40% - Accent5 2 6 9" xfId="4995"/>
    <cellStyle name="40% - Accent5 2 7" xfId="1612"/>
    <cellStyle name="40% - Accent5 2 7 2" xfId="2459"/>
    <cellStyle name="40% - Accent5 2 7 2 2" xfId="7435"/>
    <cellStyle name="40% - Accent5 2 7 2 3" xfId="11720"/>
    <cellStyle name="40% - Accent5 2 7 2 4" xfId="15992"/>
    <cellStyle name="40% - Accent5 2 7 2 5" xfId="20227"/>
    <cellStyle name="40% - Accent5 2 7 2 6" xfId="24465"/>
    <cellStyle name="40% - Accent5 2 7 2 7" xfId="28543"/>
    <cellStyle name="40% - Accent5 2 7 3" xfId="3644"/>
    <cellStyle name="40% - Accent5 2 7 3 2" xfId="8618"/>
    <cellStyle name="40% - Accent5 2 7 3 3" xfId="12895"/>
    <cellStyle name="40% - Accent5 2 7 3 4" xfId="17154"/>
    <cellStyle name="40% - Accent5 2 7 3 5" xfId="21373"/>
    <cellStyle name="40% - Accent5 2 7 3 6" xfId="25568"/>
    <cellStyle name="40% - Accent5 2 7 3 7" xfId="29464"/>
    <cellStyle name="40% - Accent5 2 7 4" xfId="6589"/>
    <cellStyle name="40% - Accent5 2 7 5" xfId="10878"/>
    <cellStyle name="40% - Accent5 2 7 6" xfId="15154"/>
    <cellStyle name="40% - Accent5 2 7 7" xfId="19393"/>
    <cellStyle name="40% - Accent5 2 7 8" xfId="23642"/>
    <cellStyle name="40% - Accent5 2 7 9" xfId="27736"/>
    <cellStyle name="40% - Accent5 2 8" xfId="1856"/>
    <cellStyle name="40% - Accent5 2 8 2" xfId="6832"/>
    <cellStyle name="40% - Accent5 2 8 3" xfId="11118"/>
    <cellStyle name="40% - Accent5 2 8 4" xfId="15392"/>
    <cellStyle name="40% - Accent5 2 8 5" xfId="19628"/>
    <cellStyle name="40% - Accent5 2 8 6" xfId="23868"/>
    <cellStyle name="40% - Accent5 2 8 7" xfId="27949"/>
    <cellStyle name="40% - Accent5 2 9" xfId="942"/>
    <cellStyle name="40% - Accent5 2 9 2" xfId="5920"/>
    <cellStyle name="40% - Accent5 2 9 3" xfId="10210"/>
    <cellStyle name="40% - Accent5 2 9 4" xfId="14489"/>
    <cellStyle name="40% - Accent5 2 9 5" xfId="18744"/>
    <cellStyle name="40% - Accent5 2 9 6" xfId="22994"/>
    <cellStyle name="40% - Accent5 2 9 7" xfId="27140"/>
    <cellStyle name="40% - Accent5 3" xfId="130"/>
    <cellStyle name="40% - Accent5 3 2" xfId="2836"/>
    <cellStyle name="40% - Accent5 3 3" xfId="2885"/>
    <cellStyle name="40% - Accent5 4" xfId="115"/>
    <cellStyle name="40% - Accent5 4 10" xfId="4355"/>
    <cellStyle name="40% - Accent5 4 10 2" xfId="9327"/>
    <cellStyle name="40% - Accent5 4 10 3" xfId="13605"/>
    <cellStyle name="40% - Accent5 4 10 4" xfId="17862"/>
    <cellStyle name="40% - Accent5 4 10 5" xfId="22079"/>
    <cellStyle name="40% - Accent5 4 10 6" xfId="26265"/>
    <cellStyle name="40% - Accent5 4 10 7" xfId="30144"/>
    <cellStyle name="40% - Accent5 4 11" xfId="5096"/>
    <cellStyle name="40% - Accent5 4 12" xfId="6069"/>
    <cellStyle name="40% - Accent5 4 13" xfId="10358"/>
    <cellStyle name="40% - Accent5 4 14" xfId="14636"/>
    <cellStyle name="40% - Accent5 4 15" xfId="20527"/>
    <cellStyle name="40% - Accent5 4 16" xfId="23132"/>
    <cellStyle name="40% - Accent5 4 2" xfId="306"/>
    <cellStyle name="40% - Accent5 4 2 10" xfId="11939"/>
    <cellStyle name="40% - Accent5 4 2 11" xfId="16213"/>
    <cellStyle name="40% - Accent5 4 2 12" xfId="20520"/>
    <cellStyle name="40% - Accent5 4 2 13" xfId="24678"/>
    <cellStyle name="40% - Accent5 4 2 2" xfId="470"/>
    <cellStyle name="40% - Accent5 4 2 2 10" xfId="17807"/>
    <cellStyle name="40% - Accent5 4 2 2 11" xfId="14514"/>
    <cellStyle name="40% - Accent5 4 2 2 12" xfId="26218"/>
    <cellStyle name="40% - Accent5 4 2 2 2" xfId="844"/>
    <cellStyle name="40% - Accent5 4 2 2 2 10" xfId="22900"/>
    <cellStyle name="40% - Accent5 4 2 2 2 11" xfId="27052"/>
    <cellStyle name="40% - Accent5 4 2 2 2 2" xfId="2460"/>
    <cellStyle name="40% - Accent5 4 2 2 2 2 2" xfId="4213"/>
    <cellStyle name="40% - Accent5 4 2 2 2 2 2 2" xfId="9187"/>
    <cellStyle name="40% - Accent5 4 2 2 2 2 2 3" xfId="13464"/>
    <cellStyle name="40% - Accent5 4 2 2 2 2 2 4" xfId="17723"/>
    <cellStyle name="40% - Accent5 4 2 2 2 2 2 5" xfId="21942"/>
    <cellStyle name="40% - Accent5 4 2 2 2 2 2 6" xfId="26137"/>
    <cellStyle name="40% - Accent5 4 2 2 2 2 2 7" xfId="30033"/>
    <cellStyle name="40% - Accent5 4 2 2 2 2 3" xfId="7436"/>
    <cellStyle name="40% - Accent5 4 2 2 2 2 4" xfId="11721"/>
    <cellStyle name="40% - Accent5 4 2 2 2 2 5" xfId="15993"/>
    <cellStyle name="40% - Accent5 4 2 2 2 2 6" xfId="20228"/>
    <cellStyle name="40% - Accent5 4 2 2 2 2 7" xfId="24466"/>
    <cellStyle name="40% - Accent5 4 2 2 2 2 8" xfId="28544"/>
    <cellStyle name="40% - Accent5 4 2 2 2 3" xfId="1613"/>
    <cellStyle name="40% - Accent5 4 2 2 2 3 2" xfId="6590"/>
    <cellStyle name="40% - Accent5 4 2 2 2 3 3" xfId="10879"/>
    <cellStyle name="40% - Accent5 4 2 2 2 3 4" xfId="15155"/>
    <cellStyle name="40% - Accent5 4 2 2 2 3 5" xfId="19394"/>
    <cellStyle name="40% - Accent5 4 2 2 2 3 6" xfId="23643"/>
    <cellStyle name="40% - Accent5 4 2 2 2 3 7" xfId="27737"/>
    <cellStyle name="40% - Accent5 4 2 2 2 4" xfId="3556"/>
    <cellStyle name="40% - Accent5 4 2 2 2 4 2" xfId="8530"/>
    <cellStyle name="40% - Accent5 4 2 2 2 4 3" xfId="12807"/>
    <cellStyle name="40% - Accent5 4 2 2 2 4 4" xfId="17066"/>
    <cellStyle name="40% - Accent5 4 2 2 2 4 5" xfId="21285"/>
    <cellStyle name="40% - Accent5 4 2 2 2 4 6" xfId="25480"/>
    <cellStyle name="40% - Accent5 4 2 2 2 4 7" xfId="29376"/>
    <cellStyle name="40% - Accent5 4 2 2 2 5" xfId="4904"/>
    <cellStyle name="40% - Accent5 4 2 2 2 5 2" xfId="9876"/>
    <cellStyle name="40% - Accent5 4 2 2 2 5 3" xfId="14154"/>
    <cellStyle name="40% - Accent5 4 2 2 2 5 4" xfId="18411"/>
    <cellStyle name="40% - Accent5 4 2 2 2 5 5" xfId="22628"/>
    <cellStyle name="40% - Accent5 4 2 2 2 5 6" xfId="26814"/>
    <cellStyle name="40% - Accent5 4 2 2 2 5 7" xfId="30693"/>
    <cellStyle name="40% - Accent5 4 2 2 2 6" xfId="5822"/>
    <cellStyle name="40% - Accent5 4 2 2 2 7" xfId="10114"/>
    <cellStyle name="40% - Accent5 4 2 2 2 8" xfId="14392"/>
    <cellStyle name="40% - Accent5 4 2 2 2 9" xfId="18649"/>
    <cellStyle name="40% - Accent5 4 2 2 3" xfId="2103"/>
    <cellStyle name="40% - Accent5 4 2 2 3 2" xfId="3884"/>
    <cellStyle name="40% - Accent5 4 2 2 3 2 2" xfId="8858"/>
    <cellStyle name="40% - Accent5 4 2 2 3 2 3" xfId="13135"/>
    <cellStyle name="40% - Accent5 4 2 2 3 2 4" xfId="17394"/>
    <cellStyle name="40% - Accent5 4 2 2 3 2 5" xfId="21613"/>
    <cellStyle name="40% - Accent5 4 2 2 3 2 6" xfId="25808"/>
    <cellStyle name="40% - Accent5 4 2 2 3 2 7" xfId="29704"/>
    <cellStyle name="40% - Accent5 4 2 2 3 3" xfId="7079"/>
    <cellStyle name="40% - Accent5 4 2 2 3 4" xfId="11364"/>
    <cellStyle name="40% - Accent5 4 2 2 3 5" xfId="15636"/>
    <cellStyle name="40% - Accent5 4 2 2 3 6" xfId="19871"/>
    <cellStyle name="40% - Accent5 4 2 2 3 7" xfId="24109"/>
    <cellStyle name="40% - Accent5 4 2 2 3 8" xfId="28187"/>
    <cellStyle name="40% - Accent5 4 2 2 4" xfId="1242"/>
    <cellStyle name="40% - Accent5 4 2 2 4 2" xfId="6219"/>
    <cellStyle name="40% - Accent5 4 2 2 4 3" xfId="10508"/>
    <cellStyle name="40% - Accent5 4 2 2 4 4" xfId="14786"/>
    <cellStyle name="40% - Accent5 4 2 2 4 5" xfId="19029"/>
    <cellStyle name="40% - Accent5 4 2 2 4 6" xfId="23275"/>
    <cellStyle name="40% - Accent5 4 2 2 4 7" xfId="27380"/>
    <cellStyle name="40% - Accent5 4 2 2 5" xfId="3226"/>
    <cellStyle name="40% - Accent5 4 2 2 5 2" xfId="8200"/>
    <cellStyle name="40% - Accent5 4 2 2 5 3" xfId="12477"/>
    <cellStyle name="40% - Accent5 4 2 2 5 4" xfId="16737"/>
    <cellStyle name="40% - Accent5 4 2 2 5 5" xfId="20955"/>
    <cellStyle name="40% - Accent5 4 2 2 5 6" xfId="25151"/>
    <cellStyle name="40% - Accent5 4 2 2 5 7" xfId="29047"/>
    <cellStyle name="40% - Accent5 4 2 2 6" xfId="4575"/>
    <cellStyle name="40% - Accent5 4 2 2 6 2" xfId="9547"/>
    <cellStyle name="40% - Accent5 4 2 2 6 3" xfId="13825"/>
    <cellStyle name="40% - Accent5 4 2 2 6 4" xfId="18082"/>
    <cellStyle name="40% - Accent5 4 2 2 6 5" xfId="22299"/>
    <cellStyle name="40% - Accent5 4 2 2 6 6" xfId="26485"/>
    <cellStyle name="40% - Accent5 4 2 2 6 7" xfId="30364"/>
    <cellStyle name="40% - Accent5 4 2 2 7" xfId="5449"/>
    <cellStyle name="40% - Accent5 4 2 2 8" xfId="9271"/>
    <cellStyle name="40% - Accent5 4 2 2 9" xfId="13549"/>
    <cellStyle name="40% - Accent5 4 2 3" xfId="689"/>
    <cellStyle name="40% - Accent5 4 2 3 10" xfId="22745"/>
    <cellStyle name="40% - Accent5 4 2 3 11" xfId="26897"/>
    <cellStyle name="40% - Accent5 4 2 3 2" xfId="2461"/>
    <cellStyle name="40% - Accent5 4 2 3 2 2" xfId="4058"/>
    <cellStyle name="40% - Accent5 4 2 3 2 2 2" xfId="9032"/>
    <cellStyle name="40% - Accent5 4 2 3 2 2 3" xfId="13309"/>
    <cellStyle name="40% - Accent5 4 2 3 2 2 4" xfId="17568"/>
    <cellStyle name="40% - Accent5 4 2 3 2 2 5" xfId="21787"/>
    <cellStyle name="40% - Accent5 4 2 3 2 2 6" xfId="25982"/>
    <cellStyle name="40% - Accent5 4 2 3 2 2 7" xfId="29878"/>
    <cellStyle name="40% - Accent5 4 2 3 2 3" xfId="7437"/>
    <cellStyle name="40% - Accent5 4 2 3 2 4" xfId="11722"/>
    <cellStyle name="40% - Accent5 4 2 3 2 5" xfId="15994"/>
    <cellStyle name="40% - Accent5 4 2 3 2 6" xfId="20229"/>
    <cellStyle name="40% - Accent5 4 2 3 2 7" xfId="24467"/>
    <cellStyle name="40% - Accent5 4 2 3 2 8" xfId="28545"/>
    <cellStyle name="40% - Accent5 4 2 3 3" xfId="1614"/>
    <cellStyle name="40% - Accent5 4 2 3 3 2" xfId="6591"/>
    <cellStyle name="40% - Accent5 4 2 3 3 3" xfId="10880"/>
    <cellStyle name="40% - Accent5 4 2 3 3 4" xfId="15156"/>
    <cellStyle name="40% - Accent5 4 2 3 3 5" xfId="19395"/>
    <cellStyle name="40% - Accent5 4 2 3 3 6" xfId="23644"/>
    <cellStyle name="40% - Accent5 4 2 3 3 7" xfId="27738"/>
    <cellStyle name="40% - Accent5 4 2 3 4" xfId="3401"/>
    <cellStyle name="40% - Accent5 4 2 3 4 2" xfId="8375"/>
    <cellStyle name="40% - Accent5 4 2 3 4 3" xfId="12652"/>
    <cellStyle name="40% - Accent5 4 2 3 4 4" xfId="16911"/>
    <cellStyle name="40% - Accent5 4 2 3 4 5" xfId="21130"/>
    <cellStyle name="40% - Accent5 4 2 3 4 6" xfId="25325"/>
    <cellStyle name="40% - Accent5 4 2 3 4 7" xfId="29221"/>
    <cellStyle name="40% - Accent5 4 2 3 5" xfId="4749"/>
    <cellStyle name="40% - Accent5 4 2 3 5 2" xfId="9721"/>
    <cellStyle name="40% - Accent5 4 2 3 5 3" xfId="13999"/>
    <cellStyle name="40% - Accent5 4 2 3 5 4" xfId="18256"/>
    <cellStyle name="40% - Accent5 4 2 3 5 5" xfId="22473"/>
    <cellStyle name="40% - Accent5 4 2 3 5 6" xfId="26659"/>
    <cellStyle name="40% - Accent5 4 2 3 5 7" xfId="30538"/>
    <cellStyle name="40% - Accent5 4 2 3 6" xfId="5667"/>
    <cellStyle name="40% - Accent5 4 2 3 7" xfId="9959"/>
    <cellStyle name="40% - Accent5 4 2 3 8" xfId="14237"/>
    <cellStyle name="40% - Accent5 4 2 3 9" xfId="18494"/>
    <cellStyle name="40% - Accent5 4 2 4" xfId="1950"/>
    <cellStyle name="40% - Accent5 4 2 4 2" xfId="3729"/>
    <cellStyle name="40% - Accent5 4 2 4 2 2" xfId="8703"/>
    <cellStyle name="40% - Accent5 4 2 4 2 3" xfId="12980"/>
    <cellStyle name="40% - Accent5 4 2 4 2 4" xfId="17239"/>
    <cellStyle name="40% - Accent5 4 2 4 2 5" xfId="21458"/>
    <cellStyle name="40% - Accent5 4 2 4 2 6" xfId="25653"/>
    <cellStyle name="40% - Accent5 4 2 4 2 7" xfId="29549"/>
    <cellStyle name="40% - Accent5 4 2 4 3" xfId="6926"/>
    <cellStyle name="40% - Accent5 4 2 4 4" xfId="11211"/>
    <cellStyle name="40% - Accent5 4 2 4 5" xfId="15484"/>
    <cellStyle name="40% - Accent5 4 2 4 6" xfId="19720"/>
    <cellStyle name="40% - Accent5 4 2 4 7" xfId="23958"/>
    <cellStyle name="40% - Accent5 4 2 4 8" xfId="28036"/>
    <cellStyle name="40% - Accent5 4 2 5" xfId="1066"/>
    <cellStyle name="40% - Accent5 4 2 5 2" xfId="6044"/>
    <cellStyle name="40% - Accent5 4 2 5 3" xfId="10333"/>
    <cellStyle name="40% - Accent5 4 2 5 4" xfId="14611"/>
    <cellStyle name="40% - Accent5 4 2 5 5" xfId="18860"/>
    <cellStyle name="40% - Accent5 4 2 5 6" xfId="23108"/>
    <cellStyle name="40% - Accent5 4 2 5 7" xfId="27228"/>
    <cellStyle name="40% - Accent5 4 2 6" xfId="3071"/>
    <cellStyle name="40% - Accent5 4 2 6 2" xfId="8045"/>
    <cellStyle name="40% - Accent5 4 2 6 3" xfId="12322"/>
    <cellStyle name="40% - Accent5 4 2 6 4" xfId="16582"/>
    <cellStyle name="40% - Accent5 4 2 6 5" xfId="20800"/>
    <cellStyle name="40% - Accent5 4 2 6 6" xfId="24996"/>
    <cellStyle name="40% - Accent5 4 2 6 7" xfId="28892"/>
    <cellStyle name="40% - Accent5 4 2 7" xfId="4420"/>
    <cellStyle name="40% - Accent5 4 2 7 2" xfId="9392"/>
    <cellStyle name="40% - Accent5 4 2 7 3" xfId="13670"/>
    <cellStyle name="40% - Accent5 4 2 7 4" xfId="17927"/>
    <cellStyle name="40% - Accent5 4 2 7 5" xfId="22144"/>
    <cellStyle name="40% - Accent5 4 2 7 6" xfId="26330"/>
    <cellStyle name="40% - Accent5 4 2 7 7" xfId="30209"/>
    <cellStyle name="40% - Accent5 4 2 8" xfId="5285"/>
    <cellStyle name="40% - Accent5 4 2 9" xfId="7657"/>
    <cellStyle name="40% - Accent5 4 3" xfId="408"/>
    <cellStyle name="40% - Accent5 4 3 10" xfId="16282"/>
    <cellStyle name="40% - Accent5 4 3 11" xfId="20674"/>
    <cellStyle name="40% - Accent5 4 3 12" xfId="24734"/>
    <cellStyle name="40% - Accent5 4 3 2" xfId="782"/>
    <cellStyle name="40% - Accent5 4 3 2 10" xfId="22838"/>
    <cellStyle name="40% - Accent5 4 3 2 11" xfId="26990"/>
    <cellStyle name="40% - Accent5 4 3 2 2" xfId="2462"/>
    <cellStyle name="40% - Accent5 4 3 2 2 2" xfId="4151"/>
    <cellStyle name="40% - Accent5 4 3 2 2 2 2" xfId="9125"/>
    <cellStyle name="40% - Accent5 4 3 2 2 2 3" xfId="13402"/>
    <cellStyle name="40% - Accent5 4 3 2 2 2 4" xfId="17661"/>
    <cellStyle name="40% - Accent5 4 3 2 2 2 5" xfId="21880"/>
    <cellStyle name="40% - Accent5 4 3 2 2 2 6" xfId="26075"/>
    <cellStyle name="40% - Accent5 4 3 2 2 2 7" xfId="29971"/>
    <cellStyle name="40% - Accent5 4 3 2 2 3" xfId="7438"/>
    <cellStyle name="40% - Accent5 4 3 2 2 4" xfId="11723"/>
    <cellStyle name="40% - Accent5 4 3 2 2 5" xfId="15995"/>
    <cellStyle name="40% - Accent5 4 3 2 2 6" xfId="20230"/>
    <cellStyle name="40% - Accent5 4 3 2 2 7" xfId="24468"/>
    <cellStyle name="40% - Accent5 4 3 2 2 8" xfId="28546"/>
    <cellStyle name="40% - Accent5 4 3 2 3" xfId="1615"/>
    <cellStyle name="40% - Accent5 4 3 2 3 2" xfId="6592"/>
    <cellStyle name="40% - Accent5 4 3 2 3 3" xfId="10881"/>
    <cellStyle name="40% - Accent5 4 3 2 3 4" xfId="15157"/>
    <cellStyle name="40% - Accent5 4 3 2 3 5" xfId="19396"/>
    <cellStyle name="40% - Accent5 4 3 2 3 6" xfId="23645"/>
    <cellStyle name="40% - Accent5 4 3 2 3 7" xfId="27739"/>
    <cellStyle name="40% - Accent5 4 3 2 4" xfId="3494"/>
    <cellStyle name="40% - Accent5 4 3 2 4 2" xfId="8468"/>
    <cellStyle name="40% - Accent5 4 3 2 4 3" xfId="12745"/>
    <cellStyle name="40% - Accent5 4 3 2 4 4" xfId="17004"/>
    <cellStyle name="40% - Accent5 4 3 2 4 5" xfId="21223"/>
    <cellStyle name="40% - Accent5 4 3 2 4 6" xfId="25418"/>
    <cellStyle name="40% - Accent5 4 3 2 4 7" xfId="29314"/>
    <cellStyle name="40% - Accent5 4 3 2 5" xfId="4842"/>
    <cellStyle name="40% - Accent5 4 3 2 5 2" xfId="9814"/>
    <cellStyle name="40% - Accent5 4 3 2 5 3" xfId="14092"/>
    <cellStyle name="40% - Accent5 4 3 2 5 4" xfId="18349"/>
    <cellStyle name="40% - Accent5 4 3 2 5 5" xfId="22566"/>
    <cellStyle name="40% - Accent5 4 3 2 5 6" xfId="26752"/>
    <cellStyle name="40% - Accent5 4 3 2 5 7" xfId="30631"/>
    <cellStyle name="40% - Accent5 4 3 2 6" xfId="5760"/>
    <cellStyle name="40% - Accent5 4 3 2 7" xfId="10052"/>
    <cellStyle name="40% - Accent5 4 3 2 8" xfId="14330"/>
    <cellStyle name="40% - Accent5 4 3 2 9" xfId="18587"/>
    <cellStyle name="40% - Accent5 4 3 3" xfId="2041"/>
    <cellStyle name="40% - Accent5 4 3 3 2" xfId="3822"/>
    <cellStyle name="40% - Accent5 4 3 3 2 2" xfId="8796"/>
    <cellStyle name="40% - Accent5 4 3 3 2 3" xfId="13073"/>
    <cellStyle name="40% - Accent5 4 3 3 2 4" xfId="17332"/>
    <cellStyle name="40% - Accent5 4 3 3 2 5" xfId="21551"/>
    <cellStyle name="40% - Accent5 4 3 3 2 6" xfId="25746"/>
    <cellStyle name="40% - Accent5 4 3 3 2 7" xfId="29642"/>
    <cellStyle name="40% - Accent5 4 3 3 3" xfId="7017"/>
    <cellStyle name="40% - Accent5 4 3 3 4" xfId="11302"/>
    <cellStyle name="40% - Accent5 4 3 3 5" xfId="15574"/>
    <cellStyle name="40% - Accent5 4 3 3 6" xfId="19809"/>
    <cellStyle name="40% - Accent5 4 3 3 7" xfId="24047"/>
    <cellStyle name="40% - Accent5 4 3 3 8" xfId="28125"/>
    <cellStyle name="40% - Accent5 4 3 4" xfId="1180"/>
    <cellStyle name="40% - Accent5 4 3 4 2" xfId="6157"/>
    <cellStyle name="40% - Accent5 4 3 4 3" xfId="10446"/>
    <cellStyle name="40% - Accent5 4 3 4 4" xfId="14724"/>
    <cellStyle name="40% - Accent5 4 3 4 5" xfId="18967"/>
    <cellStyle name="40% - Accent5 4 3 4 6" xfId="23213"/>
    <cellStyle name="40% - Accent5 4 3 4 7" xfId="27318"/>
    <cellStyle name="40% - Accent5 4 3 5" xfId="3164"/>
    <cellStyle name="40% - Accent5 4 3 5 2" xfId="8138"/>
    <cellStyle name="40% - Accent5 4 3 5 3" xfId="12415"/>
    <cellStyle name="40% - Accent5 4 3 5 4" xfId="16675"/>
    <cellStyle name="40% - Accent5 4 3 5 5" xfId="20893"/>
    <cellStyle name="40% - Accent5 4 3 5 6" xfId="25089"/>
    <cellStyle name="40% - Accent5 4 3 5 7" xfId="28985"/>
    <cellStyle name="40% - Accent5 4 3 6" xfId="4513"/>
    <cellStyle name="40% - Accent5 4 3 6 2" xfId="9485"/>
    <cellStyle name="40% - Accent5 4 3 6 3" xfId="13763"/>
    <cellStyle name="40% - Accent5 4 3 6 4" xfId="18020"/>
    <cellStyle name="40% - Accent5 4 3 6 5" xfId="22237"/>
    <cellStyle name="40% - Accent5 4 3 6 6" xfId="26423"/>
    <cellStyle name="40% - Accent5 4 3 6 7" xfId="30302"/>
    <cellStyle name="40% - Accent5 4 3 7" xfId="5387"/>
    <cellStyle name="40% - Accent5 4 3 8" xfId="7727"/>
    <cellStyle name="40% - Accent5 4 3 9" xfId="12010"/>
    <cellStyle name="40% - Accent5 4 4" xfId="522"/>
    <cellStyle name="40% - Accent5 4 4 10" xfId="13546"/>
    <cellStyle name="40% - Accent5 4 4 11" xfId="17832"/>
    <cellStyle name="40% - Accent5 4 4 12" xfId="20444"/>
    <cellStyle name="40% - Accent5 4 4 2" xfId="896"/>
    <cellStyle name="40% - Accent5 4 4 2 10" xfId="22952"/>
    <cellStyle name="40% - Accent5 4 4 2 11" xfId="27104"/>
    <cellStyle name="40% - Accent5 4 4 2 2" xfId="2463"/>
    <cellStyle name="40% - Accent5 4 4 2 2 2" xfId="4265"/>
    <cellStyle name="40% - Accent5 4 4 2 2 2 2" xfId="9239"/>
    <cellStyle name="40% - Accent5 4 4 2 2 2 3" xfId="13516"/>
    <cellStyle name="40% - Accent5 4 4 2 2 2 4" xfId="17775"/>
    <cellStyle name="40% - Accent5 4 4 2 2 2 5" xfId="21994"/>
    <cellStyle name="40% - Accent5 4 4 2 2 2 6" xfId="26189"/>
    <cellStyle name="40% - Accent5 4 4 2 2 2 7" xfId="30085"/>
    <cellStyle name="40% - Accent5 4 4 2 2 3" xfId="7439"/>
    <cellStyle name="40% - Accent5 4 4 2 2 4" xfId="11724"/>
    <cellStyle name="40% - Accent5 4 4 2 2 5" xfId="15996"/>
    <cellStyle name="40% - Accent5 4 4 2 2 6" xfId="20231"/>
    <cellStyle name="40% - Accent5 4 4 2 2 7" xfId="24469"/>
    <cellStyle name="40% - Accent5 4 4 2 2 8" xfId="28547"/>
    <cellStyle name="40% - Accent5 4 4 2 3" xfId="1616"/>
    <cellStyle name="40% - Accent5 4 4 2 3 2" xfId="6593"/>
    <cellStyle name="40% - Accent5 4 4 2 3 3" xfId="10882"/>
    <cellStyle name="40% - Accent5 4 4 2 3 4" xfId="15158"/>
    <cellStyle name="40% - Accent5 4 4 2 3 5" xfId="19397"/>
    <cellStyle name="40% - Accent5 4 4 2 3 6" xfId="23646"/>
    <cellStyle name="40% - Accent5 4 4 2 3 7" xfId="27740"/>
    <cellStyle name="40% - Accent5 4 4 2 4" xfId="3608"/>
    <cellStyle name="40% - Accent5 4 4 2 4 2" xfId="8582"/>
    <cellStyle name="40% - Accent5 4 4 2 4 3" xfId="12859"/>
    <cellStyle name="40% - Accent5 4 4 2 4 4" xfId="17118"/>
    <cellStyle name="40% - Accent5 4 4 2 4 5" xfId="21337"/>
    <cellStyle name="40% - Accent5 4 4 2 4 6" xfId="25532"/>
    <cellStyle name="40% - Accent5 4 4 2 4 7" xfId="29428"/>
    <cellStyle name="40% - Accent5 4 4 2 5" xfId="4956"/>
    <cellStyle name="40% - Accent5 4 4 2 5 2" xfId="9928"/>
    <cellStyle name="40% - Accent5 4 4 2 5 3" xfId="14206"/>
    <cellStyle name="40% - Accent5 4 4 2 5 4" xfId="18463"/>
    <cellStyle name="40% - Accent5 4 4 2 5 5" xfId="22680"/>
    <cellStyle name="40% - Accent5 4 4 2 5 6" xfId="26866"/>
    <cellStyle name="40% - Accent5 4 4 2 5 7" xfId="30745"/>
    <cellStyle name="40% - Accent5 4 4 2 6" xfId="5874"/>
    <cellStyle name="40% - Accent5 4 4 2 7" xfId="10166"/>
    <cellStyle name="40% - Accent5 4 4 2 8" xfId="14444"/>
    <cellStyle name="40% - Accent5 4 4 2 9" xfId="18701"/>
    <cellStyle name="40% - Accent5 4 4 3" xfId="2170"/>
    <cellStyle name="40% - Accent5 4 4 3 2" xfId="3936"/>
    <cellStyle name="40% - Accent5 4 4 3 2 2" xfId="8910"/>
    <cellStyle name="40% - Accent5 4 4 3 2 3" xfId="13187"/>
    <cellStyle name="40% - Accent5 4 4 3 2 4" xfId="17446"/>
    <cellStyle name="40% - Accent5 4 4 3 2 5" xfId="21665"/>
    <cellStyle name="40% - Accent5 4 4 3 2 6" xfId="25860"/>
    <cellStyle name="40% - Accent5 4 4 3 2 7" xfId="29756"/>
    <cellStyle name="40% - Accent5 4 4 3 3" xfId="7146"/>
    <cellStyle name="40% - Accent5 4 4 3 4" xfId="11431"/>
    <cellStyle name="40% - Accent5 4 4 3 5" xfId="15703"/>
    <cellStyle name="40% - Accent5 4 4 3 6" xfId="19938"/>
    <cellStyle name="40% - Accent5 4 4 3 7" xfId="24176"/>
    <cellStyle name="40% - Accent5 4 4 3 8" xfId="28254"/>
    <cellStyle name="40% - Accent5 4 4 4" xfId="1313"/>
    <cellStyle name="40% - Accent5 4 4 4 2" xfId="6290"/>
    <cellStyle name="40% - Accent5 4 4 4 3" xfId="10579"/>
    <cellStyle name="40% - Accent5 4 4 4 4" xfId="14855"/>
    <cellStyle name="40% - Accent5 4 4 4 5" xfId="19097"/>
    <cellStyle name="40% - Accent5 4 4 4 6" xfId="23344"/>
    <cellStyle name="40% - Accent5 4 4 4 7" xfId="27447"/>
    <cellStyle name="40% - Accent5 4 4 5" xfId="3278"/>
    <cellStyle name="40% - Accent5 4 4 5 2" xfId="8252"/>
    <cellStyle name="40% - Accent5 4 4 5 3" xfId="12529"/>
    <cellStyle name="40% - Accent5 4 4 5 4" xfId="16789"/>
    <cellStyle name="40% - Accent5 4 4 5 5" xfId="21007"/>
    <cellStyle name="40% - Accent5 4 4 5 6" xfId="25203"/>
    <cellStyle name="40% - Accent5 4 4 5 7" xfId="29099"/>
    <cellStyle name="40% - Accent5 4 4 6" xfId="4627"/>
    <cellStyle name="40% - Accent5 4 4 6 2" xfId="9599"/>
    <cellStyle name="40% - Accent5 4 4 6 3" xfId="13877"/>
    <cellStyle name="40% - Accent5 4 4 6 4" xfId="18134"/>
    <cellStyle name="40% - Accent5 4 4 6 5" xfId="22351"/>
    <cellStyle name="40% - Accent5 4 4 6 6" xfId="26537"/>
    <cellStyle name="40% - Accent5 4 4 6 7" xfId="30416"/>
    <cellStyle name="40% - Accent5 4 4 7" xfId="5501"/>
    <cellStyle name="40% - Accent5 4 4 8" xfId="5203"/>
    <cellStyle name="40% - Accent5 4 4 9" xfId="9268"/>
    <cellStyle name="40% - Accent5 4 5" xfId="623"/>
    <cellStyle name="40% - Accent5 4 5 10" xfId="15036"/>
    <cellStyle name="40% - Accent5 4 5 11" xfId="16392"/>
    <cellStyle name="40% - Accent5 4 5 12" xfId="23525"/>
    <cellStyle name="40% - Accent5 4 5 2" xfId="1618"/>
    <cellStyle name="40% - Accent5 4 5 2 2" xfId="2465"/>
    <cellStyle name="40% - Accent5 4 5 2 2 2" xfId="7441"/>
    <cellStyle name="40% - Accent5 4 5 2 2 3" xfId="11726"/>
    <cellStyle name="40% - Accent5 4 5 2 2 4" xfId="15998"/>
    <cellStyle name="40% - Accent5 4 5 2 2 5" xfId="20233"/>
    <cellStyle name="40% - Accent5 4 5 2 2 6" xfId="24471"/>
    <cellStyle name="40% - Accent5 4 5 2 2 7" xfId="28549"/>
    <cellStyle name="40% - Accent5 4 5 2 3" xfId="3992"/>
    <cellStyle name="40% - Accent5 4 5 2 3 2" xfId="8966"/>
    <cellStyle name="40% - Accent5 4 5 2 3 3" xfId="13243"/>
    <cellStyle name="40% - Accent5 4 5 2 3 4" xfId="17502"/>
    <cellStyle name="40% - Accent5 4 5 2 3 5" xfId="21721"/>
    <cellStyle name="40% - Accent5 4 5 2 3 6" xfId="25916"/>
    <cellStyle name="40% - Accent5 4 5 2 3 7" xfId="29812"/>
    <cellStyle name="40% - Accent5 4 5 2 4" xfId="6595"/>
    <cellStyle name="40% - Accent5 4 5 2 5" xfId="10884"/>
    <cellStyle name="40% - Accent5 4 5 2 6" xfId="15160"/>
    <cellStyle name="40% - Accent5 4 5 2 7" xfId="19399"/>
    <cellStyle name="40% - Accent5 4 5 2 8" xfId="23648"/>
    <cellStyle name="40% - Accent5 4 5 2 9" xfId="27742"/>
    <cellStyle name="40% - Accent5 4 5 3" xfId="2464"/>
    <cellStyle name="40% - Accent5 4 5 3 2" xfId="7440"/>
    <cellStyle name="40% - Accent5 4 5 3 3" xfId="11725"/>
    <cellStyle name="40% - Accent5 4 5 3 4" xfId="15997"/>
    <cellStyle name="40% - Accent5 4 5 3 5" xfId="20232"/>
    <cellStyle name="40% - Accent5 4 5 3 6" xfId="24470"/>
    <cellStyle name="40% - Accent5 4 5 3 7" xfId="28548"/>
    <cellStyle name="40% - Accent5 4 5 4" xfId="1617"/>
    <cellStyle name="40% - Accent5 4 5 4 2" xfId="6594"/>
    <cellStyle name="40% - Accent5 4 5 4 3" xfId="10883"/>
    <cellStyle name="40% - Accent5 4 5 4 4" xfId="15159"/>
    <cellStyle name="40% - Accent5 4 5 4 5" xfId="19398"/>
    <cellStyle name="40% - Accent5 4 5 4 6" xfId="23647"/>
    <cellStyle name="40% - Accent5 4 5 4 7" xfId="27741"/>
    <cellStyle name="40% - Accent5 4 5 5" xfId="3335"/>
    <cellStyle name="40% - Accent5 4 5 5 2" xfId="8309"/>
    <cellStyle name="40% - Accent5 4 5 5 3" xfId="12586"/>
    <cellStyle name="40% - Accent5 4 5 5 4" xfId="16845"/>
    <cellStyle name="40% - Accent5 4 5 5 5" xfId="21064"/>
    <cellStyle name="40% - Accent5 4 5 5 6" xfId="25259"/>
    <cellStyle name="40% - Accent5 4 5 5 7" xfId="29155"/>
    <cellStyle name="40% - Accent5 4 5 6" xfId="4683"/>
    <cellStyle name="40% - Accent5 4 5 6 2" xfId="9655"/>
    <cellStyle name="40% - Accent5 4 5 6 3" xfId="13933"/>
    <cellStyle name="40% - Accent5 4 5 6 4" xfId="18190"/>
    <cellStyle name="40% - Accent5 4 5 6 5" xfId="22407"/>
    <cellStyle name="40% - Accent5 4 5 6 6" xfId="26593"/>
    <cellStyle name="40% - Accent5 4 5 6 7" xfId="30472"/>
    <cellStyle name="40% - Accent5 4 5 7" xfId="5601"/>
    <cellStyle name="40% - Accent5 4 5 8" xfId="6471"/>
    <cellStyle name="40% - Accent5 4 5 9" xfId="10760"/>
    <cellStyle name="40% - Accent5 4 6" xfId="1619"/>
    <cellStyle name="40% - Accent5 4 6 2" xfId="2466"/>
    <cellStyle name="40% - Accent5 4 6 2 2" xfId="7442"/>
    <cellStyle name="40% - Accent5 4 6 2 3" xfId="11727"/>
    <cellStyle name="40% - Accent5 4 6 2 4" xfId="15999"/>
    <cellStyle name="40% - Accent5 4 6 2 5" xfId="20234"/>
    <cellStyle name="40% - Accent5 4 6 2 6" xfId="24472"/>
    <cellStyle name="40% - Accent5 4 6 2 7" xfId="28550"/>
    <cellStyle name="40% - Accent5 4 6 3" xfId="3663"/>
    <cellStyle name="40% - Accent5 4 6 3 2" xfId="8637"/>
    <cellStyle name="40% - Accent5 4 6 3 3" xfId="12914"/>
    <cellStyle name="40% - Accent5 4 6 3 4" xfId="17173"/>
    <cellStyle name="40% - Accent5 4 6 3 5" xfId="21392"/>
    <cellStyle name="40% - Accent5 4 6 3 6" xfId="25587"/>
    <cellStyle name="40% - Accent5 4 6 3 7" xfId="29483"/>
    <cellStyle name="40% - Accent5 4 6 4" xfId="6596"/>
    <cellStyle name="40% - Accent5 4 6 5" xfId="10885"/>
    <cellStyle name="40% - Accent5 4 6 6" xfId="15161"/>
    <cellStyle name="40% - Accent5 4 6 7" xfId="19400"/>
    <cellStyle name="40% - Accent5 4 6 8" xfId="23649"/>
    <cellStyle name="40% - Accent5 4 6 9" xfId="27743"/>
    <cellStyle name="40% - Accent5 4 7" xfId="1875"/>
    <cellStyle name="40% - Accent5 4 7 2" xfId="6851"/>
    <cellStyle name="40% - Accent5 4 7 3" xfId="11137"/>
    <cellStyle name="40% - Accent5 4 7 4" xfId="15411"/>
    <cellStyle name="40% - Accent5 4 7 5" xfId="19647"/>
    <cellStyle name="40% - Accent5 4 7 6" xfId="23887"/>
    <cellStyle name="40% - Accent5 4 7 7" xfId="27968"/>
    <cellStyle name="40% - Accent5 4 8" xfId="962"/>
    <cellStyle name="40% - Accent5 4 8 2" xfId="5940"/>
    <cellStyle name="40% - Accent5 4 8 3" xfId="10230"/>
    <cellStyle name="40% - Accent5 4 8 4" xfId="14509"/>
    <cellStyle name="40% - Accent5 4 8 5" xfId="18764"/>
    <cellStyle name="40% - Accent5 4 8 6" xfId="23014"/>
    <cellStyle name="40% - Accent5 4 8 7" xfId="27159"/>
    <cellStyle name="40% - Accent5 4 9" xfId="3000"/>
    <cellStyle name="40% - Accent5 4 9 2" xfId="7974"/>
    <cellStyle name="40% - Accent5 4 9 3" xfId="12251"/>
    <cellStyle name="40% - Accent5 4 9 4" xfId="16511"/>
    <cellStyle name="40% - Accent5 4 9 5" xfId="20730"/>
    <cellStyle name="40% - Accent5 4 9 6" xfId="24928"/>
    <cellStyle name="40% - Accent5 4 9 7" xfId="28825"/>
    <cellStyle name="40% - Accent5 5" xfId="250"/>
    <cellStyle name="40% - Accent5 5 2" xfId="439"/>
    <cellStyle name="40% - Accent5 5 2 10" xfId="20265"/>
    <cellStyle name="40% - Accent5 5 2 11" xfId="24889"/>
    <cellStyle name="40% - Accent5 5 2 2" xfId="813"/>
    <cellStyle name="40% - Accent5 5 2 2 10" xfId="18618"/>
    <cellStyle name="40% - Accent5 5 2 2 11" xfId="22869"/>
    <cellStyle name="40% - Accent5 5 2 2 12" xfId="27021"/>
    <cellStyle name="40% - Accent5 5 2 2 2" xfId="1620"/>
    <cellStyle name="40% - Accent5 5 2 2 2 2" xfId="2467"/>
    <cellStyle name="40% - Accent5 5 2 2 2 2 2" xfId="7443"/>
    <cellStyle name="40% - Accent5 5 2 2 2 2 3" xfId="11728"/>
    <cellStyle name="40% - Accent5 5 2 2 2 2 4" xfId="16000"/>
    <cellStyle name="40% - Accent5 5 2 2 2 2 5" xfId="20235"/>
    <cellStyle name="40% - Accent5 5 2 2 2 2 6" xfId="24473"/>
    <cellStyle name="40% - Accent5 5 2 2 2 2 7" xfId="28551"/>
    <cellStyle name="40% - Accent5 5 2 2 2 3" xfId="4182"/>
    <cellStyle name="40% - Accent5 5 2 2 2 3 2" xfId="9156"/>
    <cellStyle name="40% - Accent5 5 2 2 2 3 3" xfId="13433"/>
    <cellStyle name="40% - Accent5 5 2 2 2 3 4" xfId="17692"/>
    <cellStyle name="40% - Accent5 5 2 2 2 3 5" xfId="21911"/>
    <cellStyle name="40% - Accent5 5 2 2 2 3 6" xfId="26106"/>
    <cellStyle name="40% - Accent5 5 2 2 2 3 7" xfId="30002"/>
    <cellStyle name="40% - Accent5 5 2 2 2 4" xfId="6597"/>
    <cellStyle name="40% - Accent5 5 2 2 2 5" xfId="10886"/>
    <cellStyle name="40% - Accent5 5 2 2 2 6" xfId="15162"/>
    <cellStyle name="40% - Accent5 5 2 2 2 7" xfId="19401"/>
    <cellStyle name="40% - Accent5 5 2 2 2 8" xfId="23650"/>
    <cellStyle name="40% - Accent5 5 2 2 2 9" xfId="27744"/>
    <cellStyle name="40% - Accent5 5 2 2 3" xfId="2072"/>
    <cellStyle name="40% - Accent5 5 2 2 3 2" xfId="7048"/>
    <cellStyle name="40% - Accent5 5 2 2 3 3" xfId="11333"/>
    <cellStyle name="40% - Accent5 5 2 2 3 4" xfId="15605"/>
    <cellStyle name="40% - Accent5 5 2 2 3 5" xfId="19840"/>
    <cellStyle name="40% - Accent5 5 2 2 3 6" xfId="24078"/>
    <cellStyle name="40% - Accent5 5 2 2 3 7" xfId="28156"/>
    <cellStyle name="40% - Accent5 5 2 2 4" xfId="1211"/>
    <cellStyle name="40% - Accent5 5 2 2 4 2" xfId="6188"/>
    <cellStyle name="40% - Accent5 5 2 2 4 3" xfId="10477"/>
    <cellStyle name="40% - Accent5 5 2 2 4 4" xfId="14755"/>
    <cellStyle name="40% - Accent5 5 2 2 4 5" xfId="18998"/>
    <cellStyle name="40% - Accent5 5 2 2 4 6" xfId="23244"/>
    <cellStyle name="40% - Accent5 5 2 2 4 7" xfId="27349"/>
    <cellStyle name="40% - Accent5 5 2 2 5" xfId="3525"/>
    <cellStyle name="40% - Accent5 5 2 2 5 2" xfId="8499"/>
    <cellStyle name="40% - Accent5 5 2 2 5 3" xfId="12776"/>
    <cellStyle name="40% - Accent5 5 2 2 5 4" xfId="17035"/>
    <cellStyle name="40% - Accent5 5 2 2 5 5" xfId="21254"/>
    <cellStyle name="40% - Accent5 5 2 2 5 6" xfId="25449"/>
    <cellStyle name="40% - Accent5 5 2 2 5 7" xfId="29345"/>
    <cellStyle name="40% - Accent5 5 2 2 6" xfId="4873"/>
    <cellStyle name="40% - Accent5 5 2 2 6 2" xfId="9845"/>
    <cellStyle name="40% - Accent5 5 2 2 6 3" xfId="14123"/>
    <cellStyle name="40% - Accent5 5 2 2 6 4" xfId="18380"/>
    <cellStyle name="40% - Accent5 5 2 2 6 5" xfId="22597"/>
    <cellStyle name="40% - Accent5 5 2 2 6 6" xfId="26783"/>
    <cellStyle name="40% - Accent5 5 2 2 6 7" xfId="30662"/>
    <cellStyle name="40% - Accent5 5 2 2 7" xfId="5791"/>
    <cellStyle name="40% - Accent5 5 2 2 8" xfId="10083"/>
    <cellStyle name="40% - Accent5 5 2 2 9" xfId="14361"/>
    <cellStyle name="40% - Accent5 5 2 3" xfId="1109"/>
    <cellStyle name="40% - Accent5 5 2 3 2" xfId="3853"/>
    <cellStyle name="40% - Accent5 5 2 3 2 2" xfId="8827"/>
    <cellStyle name="40% - Accent5 5 2 3 2 3" xfId="13104"/>
    <cellStyle name="40% - Accent5 5 2 3 2 4" xfId="17363"/>
    <cellStyle name="40% - Accent5 5 2 3 2 5" xfId="21582"/>
    <cellStyle name="40% - Accent5 5 2 3 2 6" xfId="25777"/>
    <cellStyle name="40% - Accent5 5 2 3 2 7" xfId="29673"/>
    <cellStyle name="40% - Accent5 5 2 4" xfId="3195"/>
    <cellStyle name="40% - Accent5 5 2 4 2" xfId="8169"/>
    <cellStyle name="40% - Accent5 5 2 4 3" xfId="12446"/>
    <cellStyle name="40% - Accent5 5 2 4 4" xfId="16706"/>
    <cellStyle name="40% - Accent5 5 2 4 5" xfId="20924"/>
    <cellStyle name="40% - Accent5 5 2 4 6" xfId="25120"/>
    <cellStyle name="40% - Accent5 5 2 4 7" xfId="29016"/>
    <cellStyle name="40% - Accent5 5 2 5" xfId="4544"/>
    <cellStyle name="40% - Accent5 5 2 5 2" xfId="9516"/>
    <cellStyle name="40% - Accent5 5 2 5 3" xfId="13794"/>
    <cellStyle name="40% - Accent5 5 2 5 4" xfId="18051"/>
    <cellStyle name="40% - Accent5 5 2 5 5" xfId="22268"/>
    <cellStyle name="40% - Accent5 5 2 5 6" xfId="26454"/>
    <cellStyle name="40% - Accent5 5 2 5 7" xfId="30333"/>
    <cellStyle name="40% - Accent5 5 2 6" xfId="5418"/>
    <cellStyle name="40% - Accent5 5 2 7" xfId="7935"/>
    <cellStyle name="40% - Accent5 5 2 8" xfId="12212"/>
    <cellStyle name="40% - Accent5 5 2 9" xfId="16472"/>
    <cellStyle name="40% - Accent5 5 3" xfId="342"/>
    <cellStyle name="40% - Accent5 5 3 10" xfId="20590"/>
    <cellStyle name="40% - Accent5 5 3 11" xfId="24671"/>
    <cellStyle name="40% - Accent5 5 3 2" xfId="722"/>
    <cellStyle name="40% - Accent5 5 3 2 10" xfId="26930"/>
    <cellStyle name="40% - Accent5 5 3 2 2" xfId="2468"/>
    <cellStyle name="40% - Accent5 5 3 2 2 2" xfId="4091"/>
    <cellStyle name="40% - Accent5 5 3 2 2 2 2" xfId="9065"/>
    <cellStyle name="40% - Accent5 5 3 2 2 2 3" xfId="13342"/>
    <cellStyle name="40% - Accent5 5 3 2 2 2 4" xfId="17601"/>
    <cellStyle name="40% - Accent5 5 3 2 2 2 5" xfId="21820"/>
    <cellStyle name="40% - Accent5 5 3 2 2 2 6" xfId="26015"/>
    <cellStyle name="40% - Accent5 5 3 2 2 2 7" xfId="29911"/>
    <cellStyle name="40% - Accent5 5 3 2 2 3" xfId="7444"/>
    <cellStyle name="40% - Accent5 5 3 2 2 4" xfId="11729"/>
    <cellStyle name="40% - Accent5 5 3 2 2 5" xfId="16001"/>
    <cellStyle name="40% - Accent5 5 3 2 2 6" xfId="20236"/>
    <cellStyle name="40% - Accent5 5 3 2 2 7" xfId="24474"/>
    <cellStyle name="40% - Accent5 5 3 2 2 8" xfId="28552"/>
    <cellStyle name="40% - Accent5 5 3 2 3" xfId="3434"/>
    <cellStyle name="40% - Accent5 5 3 2 3 2" xfId="8408"/>
    <cellStyle name="40% - Accent5 5 3 2 3 3" xfId="12685"/>
    <cellStyle name="40% - Accent5 5 3 2 3 4" xfId="16944"/>
    <cellStyle name="40% - Accent5 5 3 2 3 5" xfId="21163"/>
    <cellStyle name="40% - Accent5 5 3 2 3 6" xfId="25358"/>
    <cellStyle name="40% - Accent5 5 3 2 3 7" xfId="29254"/>
    <cellStyle name="40% - Accent5 5 3 2 4" xfId="4782"/>
    <cellStyle name="40% - Accent5 5 3 2 4 2" xfId="9754"/>
    <cellStyle name="40% - Accent5 5 3 2 4 3" xfId="14032"/>
    <cellStyle name="40% - Accent5 5 3 2 4 4" xfId="18289"/>
    <cellStyle name="40% - Accent5 5 3 2 4 5" xfId="22506"/>
    <cellStyle name="40% - Accent5 5 3 2 4 6" xfId="26692"/>
    <cellStyle name="40% - Accent5 5 3 2 4 7" xfId="30571"/>
    <cellStyle name="40% - Accent5 5 3 2 5" xfId="5700"/>
    <cellStyle name="40% - Accent5 5 3 2 6" xfId="9992"/>
    <cellStyle name="40% - Accent5 5 3 2 7" xfId="14270"/>
    <cellStyle name="40% - Accent5 5 3 2 8" xfId="18527"/>
    <cellStyle name="40% - Accent5 5 3 2 9" xfId="22778"/>
    <cellStyle name="40% - Accent5 5 3 3" xfId="1621"/>
    <cellStyle name="40% - Accent5 5 3 3 2" xfId="3762"/>
    <cellStyle name="40% - Accent5 5 3 3 2 2" xfId="8736"/>
    <cellStyle name="40% - Accent5 5 3 3 2 3" xfId="13013"/>
    <cellStyle name="40% - Accent5 5 3 3 2 4" xfId="17272"/>
    <cellStyle name="40% - Accent5 5 3 3 2 5" xfId="21491"/>
    <cellStyle name="40% - Accent5 5 3 3 2 6" xfId="25686"/>
    <cellStyle name="40% - Accent5 5 3 3 2 7" xfId="29582"/>
    <cellStyle name="40% - Accent5 5 3 3 3" xfId="6598"/>
    <cellStyle name="40% - Accent5 5 3 3 4" xfId="10887"/>
    <cellStyle name="40% - Accent5 5 3 3 5" xfId="15163"/>
    <cellStyle name="40% - Accent5 5 3 3 6" xfId="19402"/>
    <cellStyle name="40% - Accent5 5 3 3 7" xfId="23651"/>
    <cellStyle name="40% - Accent5 5 3 3 8" xfId="27745"/>
    <cellStyle name="40% - Accent5 5 3 4" xfId="3104"/>
    <cellStyle name="40% - Accent5 5 3 4 2" xfId="8078"/>
    <cellStyle name="40% - Accent5 5 3 4 3" xfId="12355"/>
    <cellStyle name="40% - Accent5 5 3 4 4" xfId="16615"/>
    <cellStyle name="40% - Accent5 5 3 4 5" xfId="20833"/>
    <cellStyle name="40% - Accent5 5 3 4 6" xfId="25029"/>
    <cellStyle name="40% - Accent5 5 3 4 7" xfId="28925"/>
    <cellStyle name="40% - Accent5 5 3 5" xfId="4453"/>
    <cellStyle name="40% - Accent5 5 3 5 2" xfId="9425"/>
    <cellStyle name="40% - Accent5 5 3 5 3" xfId="13703"/>
    <cellStyle name="40% - Accent5 5 3 5 4" xfId="17960"/>
    <cellStyle name="40% - Accent5 5 3 5 5" xfId="22177"/>
    <cellStyle name="40% - Accent5 5 3 5 6" xfId="26363"/>
    <cellStyle name="40% - Accent5 5 3 5 7" xfId="30242"/>
    <cellStyle name="40% - Accent5 5 3 6" xfId="5321"/>
    <cellStyle name="40% - Accent5 5 3 7" xfId="7648"/>
    <cellStyle name="40% - Accent5 5 3 8" xfId="11930"/>
    <cellStyle name="40% - Accent5 5 3 9" xfId="16204"/>
    <cellStyle name="40% - Accent5 5 4" xfId="1911"/>
    <cellStyle name="40% - Accent5 5 4 2" xfId="6887"/>
    <cellStyle name="40% - Accent5 5 4 3" xfId="11173"/>
    <cellStyle name="40% - Accent5 5 4 4" xfId="15445"/>
    <cellStyle name="40% - Accent5 5 4 5" xfId="19683"/>
    <cellStyle name="40% - Accent5 5 4 6" xfId="23921"/>
    <cellStyle name="40% - Accent5 5 4 7" xfId="28002"/>
    <cellStyle name="40% - Accent5 5 5" xfId="1016"/>
    <cellStyle name="40% - Accent5 5 5 2" xfId="5994"/>
    <cellStyle name="40% - Accent5 5 5 3" xfId="10284"/>
    <cellStyle name="40% - Accent5 5 5 4" xfId="14562"/>
    <cellStyle name="40% - Accent5 5 5 5" xfId="18814"/>
    <cellStyle name="40% - Accent5 5 5 6" xfId="23063"/>
    <cellStyle name="40% - Accent5 5 5 7" xfId="27194"/>
    <cellStyle name="40% - Accent5 6" xfId="371"/>
    <cellStyle name="40% - Accent5 6 10" xfId="20440"/>
    <cellStyle name="40% - Accent5 6 11" xfId="24670"/>
    <cellStyle name="40% - Accent5 6 2" xfId="745"/>
    <cellStyle name="40% - Accent5 6 2 10" xfId="18550"/>
    <cellStyle name="40% - Accent5 6 2 11" xfId="22801"/>
    <cellStyle name="40% - Accent5 6 2 12" xfId="26953"/>
    <cellStyle name="40% - Accent5 6 2 2" xfId="1622"/>
    <cellStyle name="40% - Accent5 6 2 2 2" xfId="2469"/>
    <cellStyle name="40% - Accent5 6 2 2 2 2" xfId="7445"/>
    <cellStyle name="40% - Accent5 6 2 2 2 3" xfId="11730"/>
    <cellStyle name="40% - Accent5 6 2 2 2 4" xfId="16002"/>
    <cellStyle name="40% - Accent5 6 2 2 2 5" xfId="20237"/>
    <cellStyle name="40% - Accent5 6 2 2 2 6" xfId="24475"/>
    <cellStyle name="40% - Accent5 6 2 2 2 7" xfId="28553"/>
    <cellStyle name="40% - Accent5 6 2 2 3" xfId="4114"/>
    <cellStyle name="40% - Accent5 6 2 2 3 2" xfId="9088"/>
    <cellStyle name="40% - Accent5 6 2 2 3 3" xfId="13365"/>
    <cellStyle name="40% - Accent5 6 2 2 3 4" xfId="17624"/>
    <cellStyle name="40% - Accent5 6 2 2 3 5" xfId="21843"/>
    <cellStyle name="40% - Accent5 6 2 2 3 6" xfId="26038"/>
    <cellStyle name="40% - Accent5 6 2 2 3 7" xfId="29934"/>
    <cellStyle name="40% - Accent5 6 2 2 4" xfId="6599"/>
    <cellStyle name="40% - Accent5 6 2 2 5" xfId="10888"/>
    <cellStyle name="40% - Accent5 6 2 2 6" xfId="15164"/>
    <cellStyle name="40% - Accent5 6 2 2 7" xfId="19403"/>
    <cellStyle name="40% - Accent5 6 2 2 8" xfId="23652"/>
    <cellStyle name="40% - Accent5 6 2 2 9" xfId="27746"/>
    <cellStyle name="40% - Accent5 6 2 3" xfId="2004"/>
    <cellStyle name="40% - Accent5 6 2 3 2" xfId="6980"/>
    <cellStyle name="40% - Accent5 6 2 3 3" xfId="11265"/>
    <cellStyle name="40% - Accent5 6 2 3 4" xfId="15537"/>
    <cellStyle name="40% - Accent5 6 2 3 5" xfId="19772"/>
    <cellStyle name="40% - Accent5 6 2 3 6" xfId="24010"/>
    <cellStyle name="40% - Accent5 6 2 3 7" xfId="28088"/>
    <cellStyle name="40% - Accent5 6 2 4" xfId="1143"/>
    <cellStyle name="40% - Accent5 6 2 4 2" xfId="6120"/>
    <cellStyle name="40% - Accent5 6 2 4 3" xfId="10409"/>
    <cellStyle name="40% - Accent5 6 2 4 4" xfId="14687"/>
    <cellStyle name="40% - Accent5 6 2 4 5" xfId="18930"/>
    <cellStyle name="40% - Accent5 6 2 4 6" xfId="23176"/>
    <cellStyle name="40% - Accent5 6 2 4 7" xfId="27281"/>
    <cellStyle name="40% - Accent5 6 2 5" xfId="3457"/>
    <cellStyle name="40% - Accent5 6 2 5 2" xfId="8431"/>
    <cellStyle name="40% - Accent5 6 2 5 3" xfId="12708"/>
    <cellStyle name="40% - Accent5 6 2 5 4" xfId="16967"/>
    <cellStyle name="40% - Accent5 6 2 5 5" xfId="21186"/>
    <cellStyle name="40% - Accent5 6 2 5 6" xfId="25381"/>
    <cellStyle name="40% - Accent5 6 2 5 7" xfId="29277"/>
    <cellStyle name="40% - Accent5 6 2 6" xfId="4805"/>
    <cellStyle name="40% - Accent5 6 2 6 2" xfId="9777"/>
    <cellStyle name="40% - Accent5 6 2 6 3" xfId="14055"/>
    <cellStyle name="40% - Accent5 6 2 6 4" xfId="18312"/>
    <cellStyle name="40% - Accent5 6 2 6 5" xfId="22529"/>
    <cellStyle name="40% - Accent5 6 2 6 6" xfId="26715"/>
    <cellStyle name="40% - Accent5 6 2 6 7" xfId="30594"/>
    <cellStyle name="40% - Accent5 6 2 7" xfId="5723"/>
    <cellStyle name="40% - Accent5 6 2 8" xfId="10015"/>
    <cellStyle name="40% - Accent5 6 2 9" xfId="14293"/>
    <cellStyle name="40% - Accent5 6 3" xfId="1030"/>
    <cellStyle name="40% - Accent5 6 3 2" xfId="3785"/>
    <cellStyle name="40% - Accent5 6 3 2 2" xfId="8759"/>
    <cellStyle name="40% - Accent5 6 3 2 3" xfId="13036"/>
    <cellStyle name="40% - Accent5 6 3 2 4" xfId="17295"/>
    <cellStyle name="40% - Accent5 6 3 2 5" xfId="21514"/>
    <cellStyle name="40% - Accent5 6 3 2 6" xfId="25709"/>
    <cellStyle name="40% - Accent5 6 3 2 7" xfId="29605"/>
    <cellStyle name="40% - Accent5 6 4" xfId="3127"/>
    <cellStyle name="40% - Accent5 6 4 2" xfId="8101"/>
    <cellStyle name="40% - Accent5 6 4 3" xfId="12378"/>
    <cellStyle name="40% - Accent5 6 4 4" xfId="16638"/>
    <cellStyle name="40% - Accent5 6 4 5" xfId="20856"/>
    <cellStyle name="40% - Accent5 6 4 6" xfId="25052"/>
    <cellStyle name="40% - Accent5 6 4 7" xfId="28948"/>
    <cellStyle name="40% - Accent5 6 5" xfId="4476"/>
    <cellStyle name="40% - Accent5 6 5 2" xfId="9448"/>
    <cellStyle name="40% - Accent5 6 5 3" xfId="13726"/>
    <cellStyle name="40% - Accent5 6 5 4" xfId="17983"/>
    <cellStyle name="40% - Accent5 6 5 5" xfId="22200"/>
    <cellStyle name="40% - Accent5 6 5 6" xfId="26386"/>
    <cellStyle name="40% - Accent5 6 5 7" xfId="30265"/>
    <cellStyle name="40% - Accent5 6 6" xfId="5350"/>
    <cellStyle name="40% - Accent5 6 7" xfId="7647"/>
    <cellStyle name="40% - Accent5 6 8" xfId="11929"/>
    <cellStyle name="40% - Accent5 6 9" xfId="16203"/>
    <cellStyle name="40% - Accent5 7" xfId="559"/>
    <cellStyle name="40% - Accent5 7 2" xfId="1623"/>
    <cellStyle name="40% - Accent5 7 2 2" xfId="2470"/>
    <cellStyle name="40% - Accent5 7 2 2 2" xfId="7446"/>
    <cellStyle name="40% - Accent5 7 2 2 3" xfId="11731"/>
    <cellStyle name="40% - Accent5 7 2 2 4" xfId="16003"/>
    <cellStyle name="40% - Accent5 7 2 2 5" xfId="20238"/>
    <cellStyle name="40% - Accent5 7 2 2 6" xfId="24476"/>
    <cellStyle name="40% - Accent5 7 2 2 7" xfId="28554"/>
    <cellStyle name="40% - Accent5 7 2 3" xfId="6600"/>
    <cellStyle name="40% - Accent5 7 2 4" xfId="10889"/>
    <cellStyle name="40% - Accent5 7 2 5" xfId="15165"/>
    <cellStyle name="40% - Accent5 7 2 6" xfId="19404"/>
    <cellStyle name="40% - Accent5 7 2 7" xfId="23653"/>
    <cellStyle name="40% - Accent5 7 2 8" xfId="27747"/>
    <cellStyle name="40% - Accent5 7 3" xfId="2137"/>
    <cellStyle name="40% - Accent5 7 3 2" xfId="7113"/>
    <cellStyle name="40% - Accent5 7 3 3" xfId="11398"/>
    <cellStyle name="40% - Accent5 7 3 4" xfId="15670"/>
    <cellStyle name="40% - Accent5 7 3 5" xfId="19905"/>
    <cellStyle name="40% - Accent5 7 3 6" xfId="24143"/>
    <cellStyle name="40% - Accent5 7 3 7" xfId="28221"/>
    <cellStyle name="40% - Accent5 7 4" xfId="1278"/>
    <cellStyle name="40% - Accent5 7 4 2" xfId="6255"/>
    <cellStyle name="40% - Accent5 7 4 3" xfId="10544"/>
    <cellStyle name="40% - Accent5 7 4 4" xfId="14820"/>
    <cellStyle name="40% - Accent5 7 4 5" xfId="19063"/>
    <cellStyle name="40% - Accent5 7 4 6" xfId="23309"/>
    <cellStyle name="40% - Accent5 7 4 7" xfId="27414"/>
    <cellStyle name="40% - Accent5 8" xfId="1624"/>
    <cellStyle name="40% - Accent6" xfId="12" builtinId="51" customBuiltin="1"/>
    <cellStyle name="40% - Accent6 2" xfId="95"/>
    <cellStyle name="40% - Accent6 2 10" xfId="2983"/>
    <cellStyle name="40% - Accent6 2 10 2" xfId="7957"/>
    <cellStyle name="40% - Accent6 2 10 3" xfId="12234"/>
    <cellStyle name="40% - Accent6 2 10 4" xfId="16494"/>
    <cellStyle name="40% - Accent6 2 10 5" xfId="20713"/>
    <cellStyle name="40% - Accent6 2 10 6" xfId="24911"/>
    <cellStyle name="40% - Accent6 2 10 7" xfId="28808"/>
    <cellStyle name="40% - Accent6 2 11" xfId="4339"/>
    <cellStyle name="40% - Accent6 2 11 2" xfId="9311"/>
    <cellStyle name="40% - Accent6 2 11 3" xfId="13589"/>
    <cellStyle name="40% - Accent6 2 11 4" xfId="17846"/>
    <cellStyle name="40% - Accent6 2 11 5" xfId="22063"/>
    <cellStyle name="40% - Accent6 2 11 6" xfId="26249"/>
    <cellStyle name="40% - Accent6 2 11 7" xfId="30128"/>
    <cellStyle name="40% - Accent6 2 12" xfId="5076"/>
    <cellStyle name="40% - Accent6 2 13" xfId="5237"/>
    <cellStyle name="40% - Accent6 2 14" xfId="7656"/>
    <cellStyle name="40% - Accent6 2 15" xfId="11938"/>
    <cellStyle name="40% - Accent6 2 16" xfId="17802"/>
    <cellStyle name="40% - Accent6 2 17" xfId="18803"/>
    <cellStyle name="40% - Accent6 2 2" xfId="177"/>
    <cellStyle name="40% - Accent6 2 2 10" xfId="4371"/>
    <cellStyle name="40% - Accent6 2 2 10 2" xfId="9343"/>
    <cellStyle name="40% - Accent6 2 2 10 3" xfId="13621"/>
    <cellStyle name="40% - Accent6 2 2 10 4" xfId="17878"/>
    <cellStyle name="40% - Accent6 2 2 10 5" xfId="22095"/>
    <cellStyle name="40% - Accent6 2 2 10 6" xfId="26281"/>
    <cellStyle name="40% - Accent6 2 2 10 7" xfId="30160"/>
    <cellStyle name="40% - Accent6 2 2 11" xfId="5157"/>
    <cellStyle name="40% - Accent6 2 2 12" xfId="5951"/>
    <cellStyle name="40% - Accent6 2 2 13" xfId="10241"/>
    <cellStyle name="40% - Accent6 2 2 14" xfId="14519"/>
    <cellStyle name="40% - Accent6 2 2 15" xfId="7996"/>
    <cellStyle name="40% - Accent6 2 2 16" xfId="23023"/>
    <cellStyle name="40% - Accent6 2 2 2" xfId="321"/>
    <cellStyle name="40% - Accent6 2 2 2 10" xfId="10934"/>
    <cellStyle name="40% - Accent6 2 2 2 11" xfId="15209"/>
    <cellStyle name="40% - Accent6 2 2 2 12" xfId="20468"/>
    <cellStyle name="40% - Accent6 2 2 2 13" xfId="23693"/>
    <cellStyle name="40% - Accent6 2 2 2 2" xfId="485"/>
    <cellStyle name="40% - Accent6 2 2 2 2 10" xfId="10890"/>
    <cellStyle name="40% - Accent6 2 2 2 2 11" xfId="16263"/>
    <cellStyle name="40% - Accent6 2 2 2 2 12" xfId="9283"/>
    <cellStyle name="40% - Accent6 2 2 2 2 2" xfId="859"/>
    <cellStyle name="40% - Accent6 2 2 2 2 2 10" xfId="22915"/>
    <cellStyle name="40% - Accent6 2 2 2 2 2 11" xfId="27067"/>
    <cellStyle name="40% - Accent6 2 2 2 2 2 2" xfId="2471"/>
    <cellStyle name="40% - Accent6 2 2 2 2 2 2 2" xfId="4228"/>
    <cellStyle name="40% - Accent6 2 2 2 2 2 2 2 2" xfId="9202"/>
    <cellStyle name="40% - Accent6 2 2 2 2 2 2 2 3" xfId="13479"/>
    <cellStyle name="40% - Accent6 2 2 2 2 2 2 2 4" xfId="17738"/>
    <cellStyle name="40% - Accent6 2 2 2 2 2 2 2 5" xfId="21957"/>
    <cellStyle name="40% - Accent6 2 2 2 2 2 2 2 6" xfId="26152"/>
    <cellStyle name="40% - Accent6 2 2 2 2 2 2 2 7" xfId="30048"/>
    <cellStyle name="40% - Accent6 2 2 2 2 2 2 3" xfId="7447"/>
    <cellStyle name="40% - Accent6 2 2 2 2 2 2 4" xfId="11732"/>
    <cellStyle name="40% - Accent6 2 2 2 2 2 2 5" xfId="16004"/>
    <cellStyle name="40% - Accent6 2 2 2 2 2 2 6" xfId="20239"/>
    <cellStyle name="40% - Accent6 2 2 2 2 2 2 7" xfId="24477"/>
    <cellStyle name="40% - Accent6 2 2 2 2 2 2 8" xfId="28555"/>
    <cellStyle name="40% - Accent6 2 2 2 2 2 3" xfId="1625"/>
    <cellStyle name="40% - Accent6 2 2 2 2 2 3 2" xfId="6602"/>
    <cellStyle name="40% - Accent6 2 2 2 2 2 3 3" xfId="10891"/>
    <cellStyle name="40% - Accent6 2 2 2 2 2 3 4" xfId="15167"/>
    <cellStyle name="40% - Accent6 2 2 2 2 2 3 5" xfId="19406"/>
    <cellStyle name="40% - Accent6 2 2 2 2 2 3 6" xfId="23654"/>
    <cellStyle name="40% - Accent6 2 2 2 2 2 3 7" xfId="27748"/>
    <cellStyle name="40% - Accent6 2 2 2 2 2 4" xfId="3571"/>
    <cellStyle name="40% - Accent6 2 2 2 2 2 4 2" xfId="8545"/>
    <cellStyle name="40% - Accent6 2 2 2 2 2 4 3" xfId="12822"/>
    <cellStyle name="40% - Accent6 2 2 2 2 2 4 4" xfId="17081"/>
    <cellStyle name="40% - Accent6 2 2 2 2 2 4 5" xfId="21300"/>
    <cellStyle name="40% - Accent6 2 2 2 2 2 4 6" xfId="25495"/>
    <cellStyle name="40% - Accent6 2 2 2 2 2 4 7" xfId="29391"/>
    <cellStyle name="40% - Accent6 2 2 2 2 2 5" xfId="4919"/>
    <cellStyle name="40% - Accent6 2 2 2 2 2 5 2" xfId="9891"/>
    <cellStyle name="40% - Accent6 2 2 2 2 2 5 3" xfId="14169"/>
    <cellStyle name="40% - Accent6 2 2 2 2 2 5 4" xfId="18426"/>
    <cellStyle name="40% - Accent6 2 2 2 2 2 5 5" xfId="22643"/>
    <cellStyle name="40% - Accent6 2 2 2 2 2 5 6" xfId="26829"/>
    <cellStyle name="40% - Accent6 2 2 2 2 2 5 7" xfId="30708"/>
    <cellStyle name="40% - Accent6 2 2 2 2 2 6" xfId="5837"/>
    <cellStyle name="40% - Accent6 2 2 2 2 2 7" xfId="10129"/>
    <cellStyle name="40% - Accent6 2 2 2 2 2 8" xfId="14407"/>
    <cellStyle name="40% - Accent6 2 2 2 2 2 9" xfId="18664"/>
    <cellStyle name="40% - Accent6 2 2 2 2 3" xfId="2118"/>
    <cellStyle name="40% - Accent6 2 2 2 2 3 2" xfId="3899"/>
    <cellStyle name="40% - Accent6 2 2 2 2 3 2 2" xfId="8873"/>
    <cellStyle name="40% - Accent6 2 2 2 2 3 2 3" xfId="13150"/>
    <cellStyle name="40% - Accent6 2 2 2 2 3 2 4" xfId="17409"/>
    <cellStyle name="40% - Accent6 2 2 2 2 3 2 5" xfId="21628"/>
    <cellStyle name="40% - Accent6 2 2 2 2 3 2 6" xfId="25823"/>
    <cellStyle name="40% - Accent6 2 2 2 2 3 2 7" xfId="29719"/>
    <cellStyle name="40% - Accent6 2 2 2 2 3 3" xfId="7094"/>
    <cellStyle name="40% - Accent6 2 2 2 2 3 4" xfId="11379"/>
    <cellStyle name="40% - Accent6 2 2 2 2 3 5" xfId="15651"/>
    <cellStyle name="40% - Accent6 2 2 2 2 3 6" xfId="19886"/>
    <cellStyle name="40% - Accent6 2 2 2 2 3 7" xfId="24124"/>
    <cellStyle name="40% - Accent6 2 2 2 2 3 8" xfId="28202"/>
    <cellStyle name="40% - Accent6 2 2 2 2 4" xfId="1257"/>
    <cellStyle name="40% - Accent6 2 2 2 2 4 2" xfId="6234"/>
    <cellStyle name="40% - Accent6 2 2 2 2 4 3" xfId="10523"/>
    <cellStyle name="40% - Accent6 2 2 2 2 4 4" xfId="14801"/>
    <cellStyle name="40% - Accent6 2 2 2 2 4 5" xfId="19044"/>
    <cellStyle name="40% - Accent6 2 2 2 2 4 6" xfId="23290"/>
    <cellStyle name="40% - Accent6 2 2 2 2 4 7" xfId="27395"/>
    <cellStyle name="40% - Accent6 2 2 2 2 5" xfId="3241"/>
    <cellStyle name="40% - Accent6 2 2 2 2 5 2" xfId="8215"/>
    <cellStyle name="40% - Accent6 2 2 2 2 5 3" xfId="12492"/>
    <cellStyle name="40% - Accent6 2 2 2 2 5 4" xfId="16752"/>
    <cellStyle name="40% - Accent6 2 2 2 2 5 5" xfId="20970"/>
    <cellStyle name="40% - Accent6 2 2 2 2 5 6" xfId="25166"/>
    <cellStyle name="40% - Accent6 2 2 2 2 5 7" xfId="29062"/>
    <cellStyle name="40% - Accent6 2 2 2 2 6" xfId="4590"/>
    <cellStyle name="40% - Accent6 2 2 2 2 6 2" xfId="9562"/>
    <cellStyle name="40% - Accent6 2 2 2 2 6 3" xfId="13840"/>
    <cellStyle name="40% - Accent6 2 2 2 2 6 4" xfId="18097"/>
    <cellStyle name="40% - Accent6 2 2 2 2 6 5" xfId="22314"/>
    <cellStyle name="40% - Accent6 2 2 2 2 6 6" xfId="26500"/>
    <cellStyle name="40% - Accent6 2 2 2 2 6 7" xfId="30379"/>
    <cellStyle name="40% - Accent6 2 2 2 2 7" xfId="5464"/>
    <cellStyle name="40% - Accent6 2 2 2 2 8" xfId="5552"/>
    <cellStyle name="40% - Accent6 2 2 2 2 9" xfId="6601"/>
    <cellStyle name="40% - Accent6 2 2 2 3" xfId="704"/>
    <cellStyle name="40% - Accent6 2 2 2 3 10" xfId="22760"/>
    <cellStyle name="40% - Accent6 2 2 2 3 11" xfId="26912"/>
    <cellStyle name="40% - Accent6 2 2 2 3 2" xfId="2472"/>
    <cellStyle name="40% - Accent6 2 2 2 3 2 2" xfId="4073"/>
    <cellStyle name="40% - Accent6 2 2 2 3 2 2 2" xfId="9047"/>
    <cellStyle name="40% - Accent6 2 2 2 3 2 2 3" xfId="13324"/>
    <cellStyle name="40% - Accent6 2 2 2 3 2 2 4" xfId="17583"/>
    <cellStyle name="40% - Accent6 2 2 2 3 2 2 5" xfId="21802"/>
    <cellStyle name="40% - Accent6 2 2 2 3 2 2 6" xfId="25997"/>
    <cellStyle name="40% - Accent6 2 2 2 3 2 2 7" xfId="29893"/>
    <cellStyle name="40% - Accent6 2 2 2 3 2 3" xfId="7448"/>
    <cellStyle name="40% - Accent6 2 2 2 3 2 4" xfId="11733"/>
    <cellStyle name="40% - Accent6 2 2 2 3 2 5" xfId="16005"/>
    <cellStyle name="40% - Accent6 2 2 2 3 2 6" xfId="20240"/>
    <cellStyle name="40% - Accent6 2 2 2 3 2 7" xfId="24478"/>
    <cellStyle name="40% - Accent6 2 2 2 3 2 8" xfId="28556"/>
    <cellStyle name="40% - Accent6 2 2 2 3 3" xfId="1626"/>
    <cellStyle name="40% - Accent6 2 2 2 3 3 2" xfId="6603"/>
    <cellStyle name="40% - Accent6 2 2 2 3 3 3" xfId="10892"/>
    <cellStyle name="40% - Accent6 2 2 2 3 3 4" xfId="15168"/>
    <cellStyle name="40% - Accent6 2 2 2 3 3 5" xfId="19407"/>
    <cellStyle name="40% - Accent6 2 2 2 3 3 6" xfId="23655"/>
    <cellStyle name="40% - Accent6 2 2 2 3 3 7" xfId="27749"/>
    <cellStyle name="40% - Accent6 2 2 2 3 4" xfId="3416"/>
    <cellStyle name="40% - Accent6 2 2 2 3 4 2" xfId="8390"/>
    <cellStyle name="40% - Accent6 2 2 2 3 4 3" xfId="12667"/>
    <cellStyle name="40% - Accent6 2 2 2 3 4 4" xfId="16926"/>
    <cellStyle name="40% - Accent6 2 2 2 3 4 5" xfId="21145"/>
    <cellStyle name="40% - Accent6 2 2 2 3 4 6" xfId="25340"/>
    <cellStyle name="40% - Accent6 2 2 2 3 4 7" xfId="29236"/>
    <cellStyle name="40% - Accent6 2 2 2 3 5" xfId="4764"/>
    <cellStyle name="40% - Accent6 2 2 2 3 5 2" xfId="9736"/>
    <cellStyle name="40% - Accent6 2 2 2 3 5 3" xfId="14014"/>
    <cellStyle name="40% - Accent6 2 2 2 3 5 4" xfId="18271"/>
    <cellStyle name="40% - Accent6 2 2 2 3 5 5" xfId="22488"/>
    <cellStyle name="40% - Accent6 2 2 2 3 5 6" xfId="26674"/>
    <cellStyle name="40% - Accent6 2 2 2 3 5 7" xfId="30553"/>
    <cellStyle name="40% - Accent6 2 2 2 3 6" xfId="5682"/>
    <cellStyle name="40% - Accent6 2 2 2 3 7" xfId="9974"/>
    <cellStyle name="40% - Accent6 2 2 2 3 8" xfId="14252"/>
    <cellStyle name="40% - Accent6 2 2 2 3 9" xfId="18509"/>
    <cellStyle name="40% - Accent6 2 2 2 4" xfId="1966"/>
    <cellStyle name="40% - Accent6 2 2 2 4 2" xfId="3744"/>
    <cellStyle name="40% - Accent6 2 2 2 4 2 2" xfId="8718"/>
    <cellStyle name="40% - Accent6 2 2 2 4 2 3" xfId="12995"/>
    <cellStyle name="40% - Accent6 2 2 2 4 2 4" xfId="17254"/>
    <cellStyle name="40% - Accent6 2 2 2 4 2 5" xfId="21473"/>
    <cellStyle name="40% - Accent6 2 2 2 4 2 6" xfId="25668"/>
    <cellStyle name="40% - Accent6 2 2 2 4 2 7" xfId="29564"/>
    <cellStyle name="40% - Accent6 2 2 2 4 3" xfId="6942"/>
    <cellStyle name="40% - Accent6 2 2 2 4 4" xfId="11227"/>
    <cellStyle name="40% - Accent6 2 2 2 4 5" xfId="15500"/>
    <cellStyle name="40% - Accent6 2 2 2 4 6" xfId="19736"/>
    <cellStyle name="40% - Accent6 2 2 2 4 7" xfId="23974"/>
    <cellStyle name="40% - Accent6 2 2 2 4 8" xfId="28052"/>
    <cellStyle name="40% - Accent6 2 2 2 5" xfId="1082"/>
    <cellStyle name="40% - Accent6 2 2 2 5 2" xfId="6060"/>
    <cellStyle name="40% - Accent6 2 2 2 5 3" xfId="10349"/>
    <cellStyle name="40% - Accent6 2 2 2 5 4" xfId="14627"/>
    <cellStyle name="40% - Accent6 2 2 2 5 5" xfId="18876"/>
    <cellStyle name="40% - Accent6 2 2 2 5 6" xfId="23124"/>
    <cellStyle name="40% - Accent6 2 2 2 5 7" xfId="27244"/>
    <cellStyle name="40% - Accent6 2 2 2 6" xfId="3086"/>
    <cellStyle name="40% - Accent6 2 2 2 6 2" xfId="8060"/>
    <cellStyle name="40% - Accent6 2 2 2 6 3" xfId="12337"/>
    <cellStyle name="40% - Accent6 2 2 2 6 4" xfId="16597"/>
    <cellStyle name="40% - Accent6 2 2 2 6 5" xfId="20815"/>
    <cellStyle name="40% - Accent6 2 2 2 6 6" xfId="25011"/>
    <cellStyle name="40% - Accent6 2 2 2 6 7" xfId="28907"/>
    <cellStyle name="40% - Accent6 2 2 2 7" xfId="4435"/>
    <cellStyle name="40% - Accent6 2 2 2 7 2" xfId="9407"/>
    <cellStyle name="40% - Accent6 2 2 2 7 3" xfId="13685"/>
    <cellStyle name="40% - Accent6 2 2 2 7 4" xfId="17942"/>
    <cellStyle name="40% - Accent6 2 2 2 7 5" xfId="22159"/>
    <cellStyle name="40% - Accent6 2 2 2 7 6" xfId="26345"/>
    <cellStyle name="40% - Accent6 2 2 2 7 7" xfId="30224"/>
    <cellStyle name="40% - Accent6 2 2 2 8" xfId="5300"/>
    <cellStyle name="40% - Accent6 2 2 2 9" xfId="6645"/>
    <cellStyle name="40% - Accent6 2 2 3" xfId="424"/>
    <cellStyle name="40% - Accent6 2 2 3 10" xfId="16310"/>
    <cellStyle name="40% - Accent6 2 2 3 11" xfId="20658"/>
    <cellStyle name="40% - Accent6 2 2 3 12" xfId="24757"/>
    <cellStyle name="40% - Accent6 2 2 3 2" xfId="798"/>
    <cellStyle name="40% - Accent6 2 2 3 2 10" xfId="22854"/>
    <cellStyle name="40% - Accent6 2 2 3 2 11" xfId="27006"/>
    <cellStyle name="40% - Accent6 2 2 3 2 2" xfId="2473"/>
    <cellStyle name="40% - Accent6 2 2 3 2 2 2" xfId="4167"/>
    <cellStyle name="40% - Accent6 2 2 3 2 2 2 2" xfId="9141"/>
    <cellStyle name="40% - Accent6 2 2 3 2 2 2 3" xfId="13418"/>
    <cellStyle name="40% - Accent6 2 2 3 2 2 2 4" xfId="17677"/>
    <cellStyle name="40% - Accent6 2 2 3 2 2 2 5" xfId="21896"/>
    <cellStyle name="40% - Accent6 2 2 3 2 2 2 6" xfId="26091"/>
    <cellStyle name="40% - Accent6 2 2 3 2 2 2 7" xfId="29987"/>
    <cellStyle name="40% - Accent6 2 2 3 2 2 3" xfId="7449"/>
    <cellStyle name="40% - Accent6 2 2 3 2 2 4" xfId="11734"/>
    <cellStyle name="40% - Accent6 2 2 3 2 2 5" xfId="16006"/>
    <cellStyle name="40% - Accent6 2 2 3 2 2 6" xfId="20241"/>
    <cellStyle name="40% - Accent6 2 2 3 2 2 7" xfId="24479"/>
    <cellStyle name="40% - Accent6 2 2 3 2 2 8" xfId="28557"/>
    <cellStyle name="40% - Accent6 2 2 3 2 3" xfId="1627"/>
    <cellStyle name="40% - Accent6 2 2 3 2 3 2" xfId="6604"/>
    <cellStyle name="40% - Accent6 2 2 3 2 3 3" xfId="10893"/>
    <cellStyle name="40% - Accent6 2 2 3 2 3 4" xfId="15169"/>
    <cellStyle name="40% - Accent6 2 2 3 2 3 5" xfId="19408"/>
    <cellStyle name="40% - Accent6 2 2 3 2 3 6" xfId="23656"/>
    <cellStyle name="40% - Accent6 2 2 3 2 3 7" xfId="27750"/>
    <cellStyle name="40% - Accent6 2 2 3 2 4" xfId="3510"/>
    <cellStyle name="40% - Accent6 2 2 3 2 4 2" xfId="8484"/>
    <cellStyle name="40% - Accent6 2 2 3 2 4 3" xfId="12761"/>
    <cellStyle name="40% - Accent6 2 2 3 2 4 4" xfId="17020"/>
    <cellStyle name="40% - Accent6 2 2 3 2 4 5" xfId="21239"/>
    <cellStyle name="40% - Accent6 2 2 3 2 4 6" xfId="25434"/>
    <cellStyle name="40% - Accent6 2 2 3 2 4 7" xfId="29330"/>
    <cellStyle name="40% - Accent6 2 2 3 2 5" xfId="4858"/>
    <cellStyle name="40% - Accent6 2 2 3 2 5 2" xfId="9830"/>
    <cellStyle name="40% - Accent6 2 2 3 2 5 3" xfId="14108"/>
    <cellStyle name="40% - Accent6 2 2 3 2 5 4" xfId="18365"/>
    <cellStyle name="40% - Accent6 2 2 3 2 5 5" xfId="22582"/>
    <cellStyle name="40% - Accent6 2 2 3 2 5 6" xfId="26768"/>
    <cellStyle name="40% - Accent6 2 2 3 2 5 7" xfId="30647"/>
    <cellStyle name="40% - Accent6 2 2 3 2 6" xfId="5776"/>
    <cellStyle name="40% - Accent6 2 2 3 2 7" xfId="10068"/>
    <cellStyle name="40% - Accent6 2 2 3 2 8" xfId="14346"/>
    <cellStyle name="40% - Accent6 2 2 3 2 9" xfId="18603"/>
    <cellStyle name="40% - Accent6 2 2 3 3" xfId="2057"/>
    <cellStyle name="40% - Accent6 2 2 3 3 2" xfId="3838"/>
    <cellStyle name="40% - Accent6 2 2 3 3 2 2" xfId="8812"/>
    <cellStyle name="40% - Accent6 2 2 3 3 2 3" xfId="13089"/>
    <cellStyle name="40% - Accent6 2 2 3 3 2 4" xfId="17348"/>
    <cellStyle name="40% - Accent6 2 2 3 3 2 5" xfId="21567"/>
    <cellStyle name="40% - Accent6 2 2 3 3 2 6" xfId="25762"/>
    <cellStyle name="40% - Accent6 2 2 3 3 2 7" xfId="29658"/>
    <cellStyle name="40% - Accent6 2 2 3 3 3" xfId="7033"/>
    <cellStyle name="40% - Accent6 2 2 3 3 4" xfId="11318"/>
    <cellStyle name="40% - Accent6 2 2 3 3 5" xfId="15590"/>
    <cellStyle name="40% - Accent6 2 2 3 3 6" xfId="19825"/>
    <cellStyle name="40% - Accent6 2 2 3 3 7" xfId="24063"/>
    <cellStyle name="40% - Accent6 2 2 3 3 8" xfId="28141"/>
    <cellStyle name="40% - Accent6 2 2 3 4" xfId="1196"/>
    <cellStyle name="40% - Accent6 2 2 3 4 2" xfId="6173"/>
    <cellStyle name="40% - Accent6 2 2 3 4 3" xfId="10462"/>
    <cellStyle name="40% - Accent6 2 2 3 4 4" xfId="14740"/>
    <cellStyle name="40% - Accent6 2 2 3 4 5" xfId="18983"/>
    <cellStyle name="40% - Accent6 2 2 3 4 6" xfId="23229"/>
    <cellStyle name="40% - Accent6 2 2 3 4 7" xfId="27334"/>
    <cellStyle name="40% - Accent6 2 2 3 5" xfId="3180"/>
    <cellStyle name="40% - Accent6 2 2 3 5 2" xfId="8154"/>
    <cellStyle name="40% - Accent6 2 2 3 5 3" xfId="12431"/>
    <cellStyle name="40% - Accent6 2 2 3 5 4" xfId="16691"/>
    <cellStyle name="40% - Accent6 2 2 3 5 5" xfId="20909"/>
    <cellStyle name="40% - Accent6 2 2 3 5 6" xfId="25105"/>
    <cellStyle name="40% - Accent6 2 2 3 5 7" xfId="29001"/>
    <cellStyle name="40% - Accent6 2 2 3 6" xfId="4529"/>
    <cellStyle name="40% - Accent6 2 2 3 6 2" xfId="9501"/>
    <cellStyle name="40% - Accent6 2 2 3 6 3" xfId="13779"/>
    <cellStyle name="40% - Accent6 2 2 3 6 4" xfId="18036"/>
    <cellStyle name="40% - Accent6 2 2 3 6 5" xfId="22253"/>
    <cellStyle name="40% - Accent6 2 2 3 6 6" xfId="26439"/>
    <cellStyle name="40% - Accent6 2 2 3 6 7" xfId="30318"/>
    <cellStyle name="40% - Accent6 2 2 3 7" xfId="5403"/>
    <cellStyle name="40% - Accent6 2 2 3 8" xfId="7759"/>
    <cellStyle name="40% - Accent6 2 2 3 9" xfId="12041"/>
    <cellStyle name="40% - Accent6 2 2 4" xfId="538"/>
    <cellStyle name="40% - Accent6 2 2 4 10" xfId="12198"/>
    <cellStyle name="40% - Accent6 2 2 4 11" xfId="10531"/>
    <cellStyle name="40% - Accent6 2 2 4 12" xfId="10392"/>
    <cellStyle name="40% - Accent6 2 2 4 2" xfId="912"/>
    <cellStyle name="40% - Accent6 2 2 4 2 10" xfId="22968"/>
    <cellStyle name="40% - Accent6 2 2 4 2 11" xfId="27120"/>
    <cellStyle name="40% - Accent6 2 2 4 2 2" xfId="2474"/>
    <cellStyle name="40% - Accent6 2 2 4 2 2 2" xfId="4281"/>
    <cellStyle name="40% - Accent6 2 2 4 2 2 2 2" xfId="9255"/>
    <cellStyle name="40% - Accent6 2 2 4 2 2 2 3" xfId="13532"/>
    <cellStyle name="40% - Accent6 2 2 4 2 2 2 4" xfId="17791"/>
    <cellStyle name="40% - Accent6 2 2 4 2 2 2 5" xfId="22010"/>
    <cellStyle name="40% - Accent6 2 2 4 2 2 2 6" xfId="26205"/>
    <cellStyle name="40% - Accent6 2 2 4 2 2 2 7" xfId="30101"/>
    <cellStyle name="40% - Accent6 2 2 4 2 2 3" xfId="7450"/>
    <cellStyle name="40% - Accent6 2 2 4 2 2 4" xfId="11735"/>
    <cellStyle name="40% - Accent6 2 2 4 2 2 5" xfId="16007"/>
    <cellStyle name="40% - Accent6 2 2 4 2 2 6" xfId="20242"/>
    <cellStyle name="40% - Accent6 2 2 4 2 2 7" xfId="24480"/>
    <cellStyle name="40% - Accent6 2 2 4 2 2 8" xfId="28558"/>
    <cellStyle name="40% - Accent6 2 2 4 2 3" xfId="1628"/>
    <cellStyle name="40% - Accent6 2 2 4 2 3 2" xfId="6605"/>
    <cellStyle name="40% - Accent6 2 2 4 2 3 3" xfId="10894"/>
    <cellStyle name="40% - Accent6 2 2 4 2 3 4" xfId="15170"/>
    <cellStyle name="40% - Accent6 2 2 4 2 3 5" xfId="19409"/>
    <cellStyle name="40% - Accent6 2 2 4 2 3 6" xfId="23657"/>
    <cellStyle name="40% - Accent6 2 2 4 2 3 7" xfId="27751"/>
    <cellStyle name="40% - Accent6 2 2 4 2 4" xfId="3624"/>
    <cellStyle name="40% - Accent6 2 2 4 2 4 2" xfId="8598"/>
    <cellStyle name="40% - Accent6 2 2 4 2 4 3" xfId="12875"/>
    <cellStyle name="40% - Accent6 2 2 4 2 4 4" xfId="17134"/>
    <cellStyle name="40% - Accent6 2 2 4 2 4 5" xfId="21353"/>
    <cellStyle name="40% - Accent6 2 2 4 2 4 6" xfId="25548"/>
    <cellStyle name="40% - Accent6 2 2 4 2 4 7" xfId="29444"/>
    <cellStyle name="40% - Accent6 2 2 4 2 5" xfId="4972"/>
    <cellStyle name="40% - Accent6 2 2 4 2 5 2" xfId="9944"/>
    <cellStyle name="40% - Accent6 2 2 4 2 5 3" xfId="14222"/>
    <cellStyle name="40% - Accent6 2 2 4 2 5 4" xfId="18479"/>
    <cellStyle name="40% - Accent6 2 2 4 2 5 5" xfId="22696"/>
    <cellStyle name="40% - Accent6 2 2 4 2 5 6" xfId="26882"/>
    <cellStyle name="40% - Accent6 2 2 4 2 5 7" xfId="30761"/>
    <cellStyle name="40% - Accent6 2 2 4 2 6" xfId="5890"/>
    <cellStyle name="40% - Accent6 2 2 4 2 7" xfId="10182"/>
    <cellStyle name="40% - Accent6 2 2 4 2 8" xfId="14460"/>
    <cellStyle name="40% - Accent6 2 2 4 2 9" xfId="18717"/>
    <cellStyle name="40% - Accent6 2 2 4 3" xfId="2185"/>
    <cellStyle name="40% - Accent6 2 2 4 3 2" xfId="3952"/>
    <cellStyle name="40% - Accent6 2 2 4 3 2 2" xfId="8926"/>
    <cellStyle name="40% - Accent6 2 2 4 3 2 3" xfId="13203"/>
    <cellStyle name="40% - Accent6 2 2 4 3 2 4" xfId="17462"/>
    <cellStyle name="40% - Accent6 2 2 4 3 2 5" xfId="21681"/>
    <cellStyle name="40% - Accent6 2 2 4 3 2 6" xfId="25876"/>
    <cellStyle name="40% - Accent6 2 2 4 3 2 7" xfId="29772"/>
    <cellStyle name="40% - Accent6 2 2 4 3 3" xfId="7161"/>
    <cellStyle name="40% - Accent6 2 2 4 3 4" xfId="11446"/>
    <cellStyle name="40% - Accent6 2 2 4 3 5" xfId="15718"/>
    <cellStyle name="40% - Accent6 2 2 4 3 6" xfId="19953"/>
    <cellStyle name="40% - Accent6 2 2 4 3 7" xfId="24191"/>
    <cellStyle name="40% - Accent6 2 2 4 3 8" xfId="28269"/>
    <cellStyle name="40% - Accent6 2 2 4 4" xfId="1328"/>
    <cellStyle name="40% - Accent6 2 2 4 4 2" xfId="6305"/>
    <cellStyle name="40% - Accent6 2 2 4 4 3" xfId="10594"/>
    <cellStyle name="40% - Accent6 2 2 4 4 4" xfId="14870"/>
    <cellStyle name="40% - Accent6 2 2 4 4 5" xfId="19112"/>
    <cellStyle name="40% - Accent6 2 2 4 4 6" xfId="23359"/>
    <cellStyle name="40% - Accent6 2 2 4 4 7" xfId="27462"/>
    <cellStyle name="40% - Accent6 2 2 4 5" xfId="3294"/>
    <cellStyle name="40% - Accent6 2 2 4 5 2" xfId="8268"/>
    <cellStyle name="40% - Accent6 2 2 4 5 3" xfId="12545"/>
    <cellStyle name="40% - Accent6 2 2 4 5 4" xfId="16805"/>
    <cellStyle name="40% - Accent6 2 2 4 5 5" xfId="21023"/>
    <cellStyle name="40% - Accent6 2 2 4 5 6" xfId="25219"/>
    <cellStyle name="40% - Accent6 2 2 4 5 7" xfId="29115"/>
    <cellStyle name="40% - Accent6 2 2 4 6" xfId="4643"/>
    <cellStyle name="40% - Accent6 2 2 4 6 2" xfId="9615"/>
    <cellStyle name="40% - Accent6 2 2 4 6 3" xfId="13893"/>
    <cellStyle name="40% - Accent6 2 2 4 6 4" xfId="18150"/>
    <cellStyle name="40% - Accent6 2 2 4 6 5" xfId="22367"/>
    <cellStyle name="40% - Accent6 2 2 4 6 6" xfId="26553"/>
    <cellStyle name="40% - Accent6 2 2 4 6 7" xfId="30432"/>
    <cellStyle name="40% - Accent6 2 2 4 7" xfId="5517"/>
    <cellStyle name="40% - Accent6 2 2 4 8" xfId="4998"/>
    <cellStyle name="40% - Accent6 2 2 4 9" xfId="7921"/>
    <cellStyle name="40% - Accent6 2 2 5" xfId="639"/>
    <cellStyle name="40% - Accent6 2 2 5 10" xfId="16403"/>
    <cellStyle name="40% - Accent6 2 2 5 11" xfId="19148"/>
    <cellStyle name="40% - Accent6 2 2 5 12" xfId="24832"/>
    <cellStyle name="40% - Accent6 2 2 5 2" xfId="1630"/>
    <cellStyle name="40% - Accent6 2 2 5 2 2" xfId="2476"/>
    <cellStyle name="40% - Accent6 2 2 5 2 2 2" xfId="7452"/>
    <cellStyle name="40% - Accent6 2 2 5 2 2 3" xfId="11737"/>
    <cellStyle name="40% - Accent6 2 2 5 2 2 4" xfId="16009"/>
    <cellStyle name="40% - Accent6 2 2 5 2 2 5" xfId="20244"/>
    <cellStyle name="40% - Accent6 2 2 5 2 2 6" xfId="24482"/>
    <cellStyle name="40% - Accent6 2 2 5 2 2 7" xfId="28560"/>
    <cellStyle name="40% - Accent6 2 2 5 2 3" xfId="4008"/>
    <cellStyle name="40% - Accent6 2 2 5 2 3 2" xfId="8982"/>
    <cellStyle name="40% - Accent6 2 2 5 2 3 3" xfId="13259"/>
    <cellStyle name="40% - Accent6 2 2 5 2 3 4" xfId="17518"/>
    <cellStyle name="40% - Accent6 2 2 5 2 3 5" xfId="21737"/>
    <cellStyle name="40% - Accent6 2 2 5 2 3 6" xfId="25932"/>
    <cellStyle name="40% - Accent6 2 2 5 2 3 7" xfId="29828"/>
    <cellStyle name="40% - Accent6 2 2 5 2 4" xfId="6607"/>
    <cellStyle name="40% - Accent6 2 2 5 2 5" xfId="10896"/>
    <cellStyle name="40% - Accent6 2 2 5 2 6" xfId="15172"/>
    <cellStyle name="40% - Accent6 2 2 5 2 7" xfId="19411"/>
    <cellStyle name="40% - Accent6 2 2 5 2 8" xfId="23659"/>
    <cellStyle name="40% - Accent6 2 2 5 2 9" xfId="27753"/>
    <cellStyle name="40% - Accent6 2 2 5 3" xfId="2475"/>
    <cellStyle name="40% - Accent6 2 2 5 3 2" xfId="7451"/>
    <cellStyle name="40% - Accent6 2 2 5 3 3" xfId="11736"/>
    <cellStyle name="40% - Accent6 2 2 5 3 4" xfId="16008"/>
    <cellStyle name="40% - Accent6 2 2 5 3 5" xfId="20243"/>
    <cellStyle name="40% - Accent6 2 2 5 3 6" xfId="24481"/>
    <cellStyle name="40% - Accent6 2 2 5 3 7" xfId="28559"/>
    <cellStyle name="40% - Accent6 2 2 5 4" xfId="1629"/>
    <cellStyle name="40% - Accent6 2 2 5 4 2" xfId="6606"/>
    <cellStyle name="40% - Accent6 2 2 5 4 3" xfId="10895"/>
    <cellStyle name="40% - Accent6 2 2 5 4 4" xfId="15171"/>
    <cellStyle name="40% - Accent6 2 2 5 4 5" xfId="19410"/>
    <cellStyle name="40% - Accent6 2 2 5 4 6" xfId="23658"/>
    <cellStyle name="40% - Accent6 2 2 5 4 7" xfId="27752"/>
    <cellStyle name="40% - Accent6 2 2 5 5" xfId="3351"/>
    <cellStyle name="40% - Accent6 2 2 5 5 2" xfId="8325"/>
    <cellStyle name="40% - Accent6 2 2 5 5 3" xfId="12602"/>
    <cellStyle name="40% - Accent6 2 2 5 5 4" xfId="16861"/>
    <cellStyle name="40% - Accent6 2 2 5 5 5" xfId="21080"/>
    <cellStyle name="40% - Accent6 2 2 5 5 6" xfId="25275"/>
    <cellStyle name="40% - Accent6 2 2 5 5 7" xfId="29171"/>
    <cellStyle name="40% - Accent6 2 2 5 6" xfId="4699"/>
    <cellStyle name="40% - Accent6 2 2 5 6 2" xfId="9671"/>
    <cellStyle name="40% - Accent6 2 2 5 6 3" xfId="13949"/>
    <cellStyle name="40% - Accent6 2 2 5 6 4" xfId="18206"/>
    <cellStyle name="40% - Accent6 2 2 5 6 5" xfId="22423"/>
    <cellStyle name="40% - Accent6 2 2 5 6 6" xfId="26609"/>
    <cellStyle name="40% - Accent6 2 2 5 6 7" xfId="30488"/>
    <cellStyle name="40% - Accent6 2 2 5 7" xfId="5617"/>
    <cellStyle name="40% - Accent6 2 2 5 8" xfId="7860"/>
    <cellStyle name="40% - Accent6 2 2 5 9" xfId="12140"/>
    <cellStyle name="40% - Accent6 2 2 6" xfId="1631"/>
    <cellStyle name="40% - Accent6 2 2 6 2" xfId="2477"/>
    <cellStyle name="40% - Accent6 2 2 6 2 2" xfId="7453"/>
    <cellStyle name="40% - Accent6 2 2 6 2 3" xfId="11738"/>
    <cellStyle name="40% - Accent6 2 2 6 2 4" xfId="16010"/>
    <cellStyle name="40% - Accent6 2 2 6 2 5" xfId="20245"/>
    <cellStyle name="40% - Accent6 2 2 6 2 6" xfId="24483"/>
    <cellStyle name="40% - Accent6 2 2 6 2 7" xfId="28561"/>
    <cellStyle name="40% - Accent6 2 2 6 3" xfId="3679"/>
    <cellStyle name="40% - Accent6 2 2 6 3 2" xfId="8653"/>
    <cellStyle name="40% - Accent6 2 2 6 3 3" xfId="12930"/>
    <cellStyle name="40% - Accent6 2 2 6 3 4" xfId="17189"/>
    <cellStyle name="40% - Accent6 2 2 6 3 5" xfId="21408"/>
    <cellStyle name="40% - Accent6 2 2 6 3 6" xfId="25603"/>
    <cellStyle name="40% - Accent6 2 2 6 3 7" xfId="29499"/>
    <cellStyle name="40% - Accent6 2 2 6 4" xfId="6608"/>
    <cellStyle name="40% - Accent6 2 2 6 5" xfId="10897"/>
    <cellStyle name="40% - Accent6 2 2 6 6" xfId="15173"/>
    <cellStyle name="40% - Accent6 2 2 6 7" xfId="19412"/>
    <cellStyle name="40% - Accent6 2 2 6 8" xfId="23660"/>
    <cellStyle name="40% - Accent6 2 2 6 9" xfId="27754"/>
    <cellStyle name="40% - Accent6 2 2 7" xfId="1891"/>
    <cellStyle name="40% - Accent6 2 2 7 2" xfId="6867"/>
    <cellStyle name="40% - Accent6 2 2 7 3" xfId="11153"/>
    <cellStyle name="40% - Accent6 2 2 7 4" xfId="15427"/>
    <cellStyle name="40% - Accent6 2 2 7 5" xfId="19663"/>
    <cellStyle name="40% - Accent6 2 2 7 6" xfId="23903"/>
    <cellStyle name="40% - Accent6 2 2 7 7" xfId="27984"/>
    <cellStyle name="40% - Accent6 2 2 8" xfId="988"/>
    <cellStyle name="40% - Accent6 2 2 8 2" xfId="5966"/>
    <cellStyle name="40% - Accent6 2 2 8 3" xfId="10256"/>
    <cellStyle name="40% - Accent6 2 2 8 4" xfId="14534"/>
    <cellStyle name="40% - Accent6 2 2 8 5" xfId="18787"/>
    <cellStyle name="40% - Accent6 2 2 8 6" xfId="23038"/>
    <cellStyle name="40% - Accent6 2 2 8 7" xfId="27175"/>
    <cellStyle name="40% - Accent6 2 2 9" xfId="3016"/>
    <cellStyle name="40% - Accent6 2 2 9 2" xfId="7990"/>
    <cellStyle name="40% - Accent6 2 2 9 3" xfId="12267"/>
    <cellStyle name="40% - Accent6 2 2 9 4" xfId="16527"/>
    <cellStyle name="40% - Accent6 2 2 9 5" xfId="20746"/>
    <cellStyle name="40% - Accent6 2 2 9 6" xfId="24944"/>
    <cellStyle name="40% - Accent6 2 2 9 7" xfId="28841"/>
    <cellStyle name="40% - Accent6 2 3" xfId="245"/>
    <cellStyle name="40% - Accent6 2 3 10" xfId="10234"/>
    <cellStyle name="40% - Accent6 2 3 11" xfId="14512"/>
    <cellStyle name="40% - Accent6 2 3 12" xfId="20523"/>
    <cellStyle name="40% - Accent6 2 3 13" xfId="23017"/>
    <cellStyle name="40% - Accent6 2 3 2" xfId="456"/>
    <cellStyle name="40% - Accent6 2 3 2 10" xfId="16269"/>
    <cellStyle name="40% - Accent6 2 3 2 11" xfId="5138"/>
    <cellStyle name="40% - Accent6 2 3 2 12" xfId="24722"/>
    <cellStyle name="40% - Accent6 2 3 2 2" xfId="830"/>
    <cellStyle name="40% - Accent6 2 3 2 2 10" xfId="22886"/>
    <cellStyle name="40% - Accent6 2 3 2 2 11" xfId="27038"/>
    <cellStyle name="40% - Accent6 2 3 2 2 2" xfId="2478"/>
    <cellStyle name="40% - Accent6 2 3 2 2 2 2" xfId="4199"/>
    <cellStyle name="40% - Accent6 2 3 2 2 2 2 2" xfId="9173"/>
    <cellStyle name="40% - Accent6 2 3 2 2 2 2 3" xfId="13450"/>
    <cellStyle name="40% - Accent6 2 3 2 2 2 2 4" xfId="17709"/>
    <cellStyle name="40% - Accent6 2 3 2 2 2 2 5" xfId="21928"/>
    <cellStyle name="40% - Accent6 2 3 2 2 2 2 6" xfId="26123"/>
    <cellStyle name="40% - Accent6 2 3 2 2 2 2 7" xfId="30019"/>
    <cellStyle name="40% - Accent6 2 3 2 2 2 3" xfId="7454"/>
    <cellStyle name="40% - Accent6 2 3 2 2 2 4" xfId="11739"/>
    <cellStyle name="40% - Accent6 2 3 2 2 2 5" xfId="16011"/>
    <cellStyle name="40% - Accent6 2 3 2 2 2 6" xfId="20246"/>
    <cellStyle name="40% - Accent6 2 3 2 2 2 7" xfId="24484"/>
    <cellStyle name="40% - Accent6 2 3 2 2 2 8" xfId="28562"/>
    <cellStyle name="40% - Accent6 2 3 2 2 3" xfId="1632"/>
    <cellStyle name="40% - Accent6 2 3 2 2 3 2" xfId="6609"/>
    <cellStyle name="40% - Accent6 2 3 2 2 3 3" xfId="10898"/>
    <cellStyle name="40% - Accent6 2 3 2 2 3 4" xfId="15174"/>
    <cellStyle name="40% - Accent6 2 3 2 2 3 5" xfId="19413"/>
    <cellStyle name="40% - Accent6 2 3 2 2 3 6" xfId="23661"/>
    <cellStyle name="40% - Accent6 2 3 2 2 3 7" xfId="27755"/>
    <cellStyle name="40% - Accent6 2 3 2 2 4" xfId="3542"/>
    <cellStyle name="40% - Accent6 2 3 2 2 4 2" xfId="8516"/>
    <cellStyle name="40% - Accent6 2 3 2 2 4 3" xfId="12793"/>
    <cellStyle name="40% - Accent6 2 3 2 2 4 4" xfId="17052"/>
    <cellStyle name="40% - Accent6 2 3 2 2 4 5" xfId="21271"/>
    <cellStyle name="40% - Accent6 2 3 2 2 4 6" xfId="25466"/>
    <cellStyle name="40% - Accent6 2 3 2 2 4 7" xfId="29362"/>
    <cellStyle name="40% - Accent6 2 3 2 2 5" xfId="4890"/>
    <cellStyle name="40% - Accent6 2 3 2 2 5 2" xfId="9862"/>
    <cellStyle name="40% - Accent6 2 3 2 2 5 3" xfId="14140"/>
    <cellStyle name="40% - Accent6 2 3 2 2 5 4" xfId="18397"/>
    <cellStyle name="40% - Accent6 2 3 2 2 5 5" xfId="22614"/>
    <cellStyle name="40% - Accent6 2 3 2 2 5 6" xfId="26800"/>
    <cellStyle name="40% - Accent6 2 3 2 2 5 7" xfId="30679"/>
    <cellStyle name="40% - Accent6 2 3 2 2 6" xfId="5808"/>
    <cellStyle name="40% - Accent6 2 3 2 2 7" xfId="10100"/>
    <cellStyle name="40% - Accent6 2 3 2 2 8" xfId="14378"/>
    <cellStyle name="40% - Accent6 2 3 2 2 9" xfId="18635"/>
    <cellStyle name="40% - Accent6 2 3 2 3" xfId="2089"/>
    <cellStyle name="40% - Accent6 2 3 2 3 2" xfId="3870"/>
    <cellStyle name="40% - Accent6 2 3 2 3 2 2" xfId="8844"/>
    <cellStyle name="40% - Accent6 2 3 2 3 2 3" xfId="13121"/>
    <cellStyle name="40% - Accent6 2 3 2 3 2 4" xfId="17380"/>
    <cellStyle name="40% - Accent6 2 3 2 3 2 5" xfId="21599"/>
    <cellStyle name="40% - Accent6 2 3 2 3 2 6" xfId="25794"/>
    <cellStyle name="40% - Accent6 2 3 2 3 2 7" xfId="29690"/>
    <cellStyle name="40% - Accent6 2 3 2 3 3" xfId="7065"/>
    <cellStyle name="40% - Accent6 2 3 2 3 4" xfId="11350"/>
    <cellStyle name="40% - Accent6 2 3 2 3 5" xfId="15622"/>
    <cellStyle name="40% - Accent6 2 3 2 3 6" xfId="19857"/>
    <cellStyle name="40% - Accent6 2 3 2 3 7" xfId="24095"/>
    <cellStyle name="40% - Accent6 2 3 2 3 8" xfId="28173"/>
    <cellStyle name="40% - Accent6 2 3 2 4" xfId="1228"/>
    <cellStyle name="40% - Accent6 2 3 2 4 2" xfId="6205"/>
    <cellStyle name="40% - Accent6 2 3 2 4 3" xfId="10494"/>
    <cellStyle name="40% - Accent6 2 3 2 4 4" xfId="14772"/>
    <cellStyle name="40% - Accent6 2 3 2 4 5" xfId="19015"/>
    <cellStyle name="40% - Accent6 2 3 2 4 6" xfId="23261"/>
    <cellStyle name="40% - Accent6 2 3 2 4 7" xfId="27366"/>
    <cellStyle name="40% - Accent6 2 3 2 5" xfId="3212"/>
    <cellStyle name="40% - Accent6 2 3 2 5 2" xfId="8186"/>
    <cellStyle name="40% - Accent6 2 3 2 5 3" xfId="12463"/>
    <cellStyle name="40% - Accent6 2 3 2 5 4" xfId="16723"/>
    <cellStyle name="40% - Accent6 2 3 2 5 5" xfId="20941"/>
    <cellStyle name="40% - Accent6 2 3 2 5 6" xfId="25137"/>
    <cellStyle name="40% - Accent6 2 3 2 5 7" xfId="29033"/>
    <cellStyle name="40% - Accent6 2 3 2 6" xfId="4561"/>
    <cellStyle name="40% - Accent6 2 3 2 6 2" xfId="9533"/>
    <cellStyle name="40% - Accent6 2 3 2 6 3" xfId="13811"/>
    <cellStyle name="40% - Accent6 2 3 2 6 4" xfId="18068"/>
    <cellStyle name="40% - Accent6 2 3 2 6 5" xfId="22285"/>
    <cellStyle name="40% - Accent6 2 3 2 6 6" xfId="26471"/>
    <cellStyle name="40% - Accent6 2 3 2 6 7" xfId="30350"/>
    <cellStyle name="40% - Accent6 2 3 2 7" xfId="5435"/>
    <cellStyle name="40% - Accent6 2 3 2 8" xfId="7713"/>
    <cellStyle name="40% - Accent6 2 3 2 9" xfId="11996"/>
    <cellStyle name="40% - Accent6 2 3 3" xfId="663"/>
    <cellStyle name="40% - Accent6 2 3 3 10" xfId="22719"/>
    <cellStyle name="40% - Accent6 2 3 3 11" xfId="23421"/>
    <cellStyle name="40% - Accent6 2 3 3 2" xfId="2479"/>
    <cellStyle name="40% - Accent6 2 3 3 2 2" xfId="4032"/>
    <cellStyle name="40% - Accent6 2 3 3 2 2 2" xfId="9006"/>
    <cellStyle name="40% - Accent6 2 3 3 2 2 3" xfId="13283"/>
    <cellStyle name="40% - Accent6 2 3 3 2 2 4" xfId="17542"/>
    <cellStyle name="40% - Accent6 2 3 3 2 2 5" xfId="21761"/>
    <cellStyle name="40% - Accent6 2 3 3 2 2 6" xfId="25956"/>
    <cellStyle name="40% - Accent6 2 3 3 2 2 7" xfId="29852"/>
    <cellStyle name="40% - Accent6 2 3 3 2 3" xfId="7455"/>
    <cellStyle name="40% - Accent6 2 3 3 2 4" xfId="11740"/>
    <cellStyle name="40% - Accent6 2 3 3 2 5" xfId="16012"/>
    <cellStyle name="40% - Accent6 2 3 3 2 6" xfId="20247"/>
    <cellStyle name="40% - Accent6 2 3 3 2 7" xfId="24485"/>
    <cellStyle name="40% - Accent6 2 3 3 2 8" xfId="28563"/>
    <cellStyle name="40% - Accent6 2 3 3 3" xfId="1633"/>
    <cellStyle name="40% - Accent6 2 3 3 3 2" xfId="6610"/>
    <cellStyle name="40% - Accent6 2 3 3 3 3" xfId="10899"/>
    <cellStyle name="40% - Accent6 2 3 3 3 4" xfId="15175"/>
    <cellStyle name="40% - Accent6 2 3 3 3 5" xfId="19414"/>
    <cellStyle name="40% - Accent6 2 3 3 3 6" xfId="23662"/>
    <cellStyle name="40% - Accent6 2 3 3 3 7" xfId="27756"/>
    <cellStyle name="40% - Accent6 2 3 3 4" xfId="3375"/>
    <cellStyle name="40% - Accent6 2 3 3 4 2" xfId="8349"/>
    <cellStyle name="40% - Accent6 2 3 3 4 3" xfId="12626"/>
    <cellStyle name="40% - Accent6 2 3 3 4 4" xfId="16885"/>
    <cellStyle name="40% - Accent6 2 3 3 4 5" xfId="21104"/>
    <cellStyle name="40% - Accent6 2 3 3 4 6" xfId="25299"/>
    <cellStyle name="40% - Accent6 2 3 3 4 7" xfId="29195"/>
    <cellStyle name="40% - Accent6 2 3 3 5" xfId="4723"/>
    <cellStyle name="40% - Accent6 2 3 3 5 2" xfId="9695"/>
    <cellStyle name="40% - Accent6 2 3 3 5 3" xfId="13973"/>
    <cellStyle name="40% - Accent6 2 3 3 5 4" xfId="18230"/>
    <cellStyle name="40% - Accent6 2 3 3 5 5" xfId="22447"/>
    <cellStyle name="40% - Accent6 2 3 3 5 6" xfId="26633"/>
    <cellStyle name="40% - Accent6 2 3 3 5 7" xfId="30512"/>
    <cellStyle name="40% - Accent6 2 3 3 6" xfId="5641"/>
    <cellStyle name="40% - Accent6 2 3 3 7" xfId="6367"/>
    <cellStyle name="40% - Accent6 2 3 3 8" xfId="10656"/>
    <cellStyle name="40% - Accent6 2 3 3 9" xfId="14932"/>
    <cellStyle name="40% - Accent6 2 3 4" xfId="1934"/>
    <cellStyle name="40% - Accent6 2 3 4 2" xfId="3703"/>
    <cellStyle name="40% - Accent6 2 3 4 2 2" xfId="8677"/>
    <cellStyle name="40% - Accent6 2 3 4 2 3" xfId="12954"/>
    <cellStyle name="40% - Accent6 2 3 4 2 4" xfId="17213"/>
    <cellStyle name="40% - Accent6 2 3 4 2 5" xfId="21432"/>
    <cellStyle name="40% - Accent6 2 3 4 2 6" xfId="25627"/>
    <cellStyle name="40% - Accent6 2 3 4 2 7" xfId="29523"/>
    <cellStyle name="40% - Accent6 2 3 4 3" xfId="6910"/>
    <cellStyle name="40% - Accent6 2 3 4 4" xfId="11195"/>
    <cellStyle name="40% - Accent6 2 3 4 5" xfId="15468"/>
    <cellStyle name="40% - Accent6 2 3 4 6" xfId="19705"/>
    <cellStyle name="40% - Accent6 2 3 4 7" xfId="23942"/>
    <cellStyle name="40% - Accent6 2 3 4 8" xfId="28021"/>
    <cellStyle name="40% - Accent6 2 3 5" xfId="1049"/>
    <cellStyle name="40% - Accent6 2 3 5 2" xfId="6027"/>
    <cellStyle name="40% - Accent6 2 3 5 3" xfId="10316"/>
    <cellStyle name="40% - Accent6 2 3 5 4" xfId="14595"/>
    <cellStyle name="40% - Accent6 2 3 5 5" xfId="18844"/>
    <cellStyle name="40% - Accent6 2 3 5 6" xfId="23092"/>
    <cellStyle name="40% - Accent6 2 3 5 7" xfId="27213"/>
    <cellStyle name="40% - Accent6 2 3 6" xfId="3044"/>
    <cellStyle name="40% - Accent6 2 3 6 2" xfId="8018"/>
    <cellStyle name="40% - Accent6 2 3 6 3" xfId="12295"/>
    <cellStyle name="40% - Accent6 2 3 6 4" xfId="16555"/>
    <cellStyle name="40% - Accent6 2 3 6 5" xfId="20774"/>
    <cellStyle name="40% - Accent6 2 3 6 6" xfId="24970"/>
    <cellStyle name="40% - Accent6 2 3 6 7" xfId="28866"/>
    <cellStyle name="40% - Accent6 2 3 7" xfId="4394"/>
    <cellStyle name="40% - Accent6 2 3 7 2" xfId="9366"/>
    <cellStyle name="40% - Accent6 2 3 7 3" xfId="13644"/>
    <cellStyle name="40% - Accent6 2 3 7 4" xfId="17901"/>
    <cellStyle name="40% - Accent6 2 3 7 5" xfId="22118"/>
    <cellStyle name="40% - Accent6 2 3 7 6" xfId="26304"/>
    <cellStyle name="40% - Accent6 2 3 7 7" xfId="30183"/>
    <cellStyle name="40% - Accent6 2 3 8" xfId="5224"/>
    <cellStyle name="40% - Accent6 2 3 9" xfId="5944"/>
    <cellStyle name="40% - Accent6 2 4" xfId="390"/>
    <cellStyle name="40% - Accent6 2 4 10" xfId="12013"/>
    <cellStyle name="40% - Accent6 2 4 11" xfId="16285"/>
    <cellStyle name="40% - Accent6 2 4 12" xfId="20535"/>
    <cellStyle name="40% - Accent6 2 4 13" xfId="24737"/>
    <cellStyle name="40% - Accent6 2 4 2" xfId="764"/>
    <cellStyle name="40% - Accent6 2 4 2 10" xfId="22820"/>
    <cellStyle name="40% - Accent6 2 4 2 11" xfId="26972"/>
    <cellStyle name="40% - Accent6 2 4 2 2" xfId="2480"/>
    <cellStyle name="40% - Accent6 2 4 2 2 2" xfId="4133"/>
    <cellStyle name="40% - Accent6 2 4 2 2 2 2" xfId="9107"/>
    <cellStyle name="40% - Accent6 2 4 2 2 2 3" xfId="13384"/>
    <cellStyle name="40% - Accent6 2 4 2 2 2 4" xfId="17643"/>
    <cellStyle name="40% - Accent6 2 4 2 2 2 5" xfId="21862"/>
    <cellStyle name="40% - Accent6 2 4 2 2 2 6" xfId="26057"/>
    <cellStyle name="40% - Accent6 2 4 2 2 2 7" xfId="29953"/>
    <cellStyle name="40% - Accent6 2 4 2 2 3" xfId="7456"/>
    <cellStyle name="40% - Accent6 2 4 2 2 4" xfId="11741"/>
    <cellStyle name="40% - Accent6 2 4 2 2 5" xfId="16013"/>
    <cellStyle name="40% - Accent6 2 4 2 2 6" xfId="20248"/>
    <cellStyle name="40% - Accent6 2 4 2 2 7" xfId="24486"/>
    <cellStyle name="40% - Accent6 2 4 2 2 8" xfId="28564"/>
    <cellStyle name="40% - Accent6 2 4 2 3" xfId="1634"/>
    <cellStyle name="40% - Accent6 2 4 2 3 2" xfId="6611"/>
    <cellStyle name="40% - Accent6 2 4 2 3 3" xfId="10900"/>
    <cellStyle name="40% - Accent6 2 4 2 3 4" xfId="15176"/>
    <cellStyle name="40% - Accent6 2 4 2 3 5" xfId="19415"/>
    <cellStyle name="40% - Accent6 2 4 2 3 6" xfId="23663"/>
    <cellStyle name="40% - Accent6 2 4 2 3 7" xfId="27757"/>
    <cellStyle name="40% - Accent6 2 4 2 4" xfId="3476"/>
    <cellStyle name="40% - Accent6 2 4 2 4 2" xfId="8450"/>
    <cellStyle name="40% - Accent6 2 4 2 4 3" xfId="12727"/>
    <cellStyle name="40% - Accent6 2 4 2 4 4" xfId="16986"/>
    <cellStyle name="40% - Accent6 2 4 2 4 5" xfId="21205"/>
    <cellStyle name="40% - Accent6 2 4 2 4 6" xfId="25400"/>
    <cellStyle name="40% - Accent6 2 4 2 4 7" xfId="29296"/>
    <cellStyle name="40% - Accent6 2 4 2 5" xfId="4824"/>
    <cellStyle name="40% - Accent6 2 4 2 5 2" xfId="9796"/>
    <cellStyle name="40% - Accent6 2 4 2 5 3" xfId="14074"/>
    <cellStyle name="40% - Accent6 2 4 2 5 4" xfId="18331"/>
    <cellStyle name="40% - Accent6 2 4 2 5 5" xfId="22548"/>
    <cellStyle name="40% - Accent6 2 4 2 5 6" xfId="26734"/>
    <cellStyle name="40% - Accent6 2 4 2 5 7" xfId="30613"/>
    <cellStyle name="40% - Accent6 2 4 2 6" xfId="5742"/>
    <cellStyle name="40% - Accent6 2 4 2 7" xfId="10034"/>
    <cellStyle name="40% - Accent6 2 4 2 8" xfId="14312"/>
    <cellStyle name="40% - Accent6 2 4 2 9" xfId="18569"/>
    <cellStyle name="40% - Accent6 2 4 3" xfId="2023"/>
    <cellStyle name="40% - Accent6 2 4 3 2" xfId="3804"/>
    <cellStyle name="40% - Accent6 2 4 3 2 2" xfId="8778"/>
    <cellStyle name="40% - Accent6 2 4 3 2 3" xfId="13055"/>
    <cellStyle name="40% - Accent6 2 4 3 2 4" xfId="17314"/>
    <cellStyle name="40% - Accent6 2 4 3 2 5" xfId="21533"/>
    <cellStyle name="40% - Accent6 2 4 3 2 6" xfId="25728"/>
    <cellStyle name="40% - Accent6 2 4 3 2 7" xfId="29624"/>
    <cellStyle name="40% - Accent6 2 4 3 3" xfId="6999"/>
    <cellStyle name="40% - Accent6 2 4 3 4" xfId="11284"/>
    <cellStyle name="40% - Accent6 2 4 3 5" xfId="15556"/>
    <cellStyle name="40% - Accent6 2 4 3 6" xfId="19791"/>
    <cellStyle name="40% - Accent6 2 4 3 7" xfId="24029"/>
    <cellStyle name="40% - Accent6 2 4 3 8" xfId="28107"/>
    <cellStyle name="40% - Accent6 2 4 4" xfId="1162"/>
    <cellStyle name="40% - Accent6 2 4 4 2" xfId="6139"/>
    <cellStyle name="40% - Accent6 2 4 4 3" xfId="10428"/>
    <cellStyle name="40% - Accent6 2 4 4 4" xfId="14706"/>
    <cellStyle name="40% - Accent6 2 4 4 5" xfId="18949"/>
    <cellStyle name="40% - Accent6 2 4 4 6" xfId="23195"/>
    <cellStyle name="40% - Accent6 2 4 4 7" xfId="27300"/>
    <cellStyle name="40% - Accent6 2 4 5" xfId="2845"/>
    <cellStyle name="40% - Accent6 2 4 6" xfId="3146"/>
    <cellStyle name="40% - Accent6 2 4 6 2" xfId="8120"/>
    <cellStyle name="40% - Accent6 2 4 6 3" xfId="12397"/>
    <cellStyle name="40% - Accent6 2 4 6 4" xfId="16657"/>
    <cellStyle name="40% - Accent6 2 4 6 5" xfId="20875"/>
    <cellStyle name="40% - Accent6 2 4 6 6" xfId="25071"/>
    <cellStyle name="40% - Accent6 2 4 6 7" xfId="28967"/>
    <cellStyle name="40% - Accent6 2 4 7" xfId="4495"/>
    <cellStyle name="40% - Accent6 2 4 7 2" xfId="9467"/>
    <cellStyle name="40% - Accent6 2 4 7 3" xfId="13745"/>
    <cellStyle name="40% - Accent6 2 4 7 4" xfId="18002"/>
    <cellStyle name="40% - Accent6 2 4 7 5" xfId="22219"/>
    <cellStyle name="40% - Accent6 2 4 7 6" xfId="26405"/>
    <cellStyle name="40% - Accent6 2 4 7 7" xfId="30284"/>
    <cellStyle name="40% - Accent6 2 4 8" xfId="5369"/>
    <cellStyle name="40% - Accent6 2 4 9" xfId="7730"/>
    <cellStyle name="40% - Accent6 2 5" xfId="505"/>
    <cellStyle name="40% - Accent6 2 5 10" xfId="7711"/>
    <cellStyle name="40% - Accent6 2 5 11" xfId="13562"/>
    <cellStyle name="40% - Accent6 2 5 12" xfId="15353"/>
    <cellStyle name="40% - Accent6 2 5 2" xfId="879"/>
    <cellStyle name="40% - Accent6 2 5 2 10" xfId="22935"/>
    <cellStyle name="40% - Accent6 2 5 2 11" xfId="27087"/>
    <cellStyle name="40% - Accent6 2 5 2 2" xfId="2481"/>
    <cellStyle name="40% - Accent6 2 5 2 2 2" xfId="4248"/>
    <cellStyle name="40% - Accent6 2 5 2 2 2 2" xfId="9222"/>
    <cellStyle name="40% - Accent6 2 5 2 2 2 3" xfId="13499"/>
    <cellStyle name="40% - Accent6 2 5 2 2 2 4" xfId="17758"/>
    <cellStyle name="40% - Accent6 2 5 2 2 2 5" xfId="21977"/>
    <cellStyle name="40% - Accent6 2 5 2 2 2 6" xfId="26172"/>
    <cellStyle name="40% - Accent6 2 5 2 2 2 7" xfId="30068"/>
    <cellStyle name="40% - Accent6 2 5 2 2 3" xfId="7457"/>
    <cellStyle name="40% - Accent6 2 5 2 2 4" xfId="11742"/>
    <cellStyle name="40% - Accent6 2 5 2 2 5" xfId="16014"/>
    <cellStyle name="40% - Accent6 2 5 2 2 6" xfId="20249"/>
    <cellStyle name="40% - Accent6 2 5 2 2 7" xfId="24487"/>
    <cellStyle name="40% - Accent6 2 5 2 2 8" xfId="28565"/>
    <cellStyle name="40% - Accent6 2 5 2 3" xfId="1635"/>
    <cellStyle name="40% - Accent6 2 5 2 3 2" xfId="6612"/>
    <cellStyle name="40% - Accent6 2 5 2 3 3" xfId="10901"/>
    <cellStyle name="40% - Accent6 2 5 2 3 4" xfId="15177"/>
    <cellStyle name="40% - Accent6 2 5 2 3 5" xfId="19416"/>
    <cellStyle name="40% - Accent6 2 5 2 3 6" xfId="23664"/>
    <cellStyle name="40% - Accent6 2 5 2 3 7" xfId="27758"/>
    <cellStyle name="40% - Accent6 2 5 2 4" xfId="3591"/>
    <cellStyle name="40% - Accent6 2 5 2 4 2" xfId="8565"/>
    <cellStyle name="40% - Accent6 2 5 2 4 3" xfId="12842"/>
    <cellStyle name="40% - Accent6 2 5 2 4 4" xfId="17101"/>
    <cellStyle name="40% - Accent6 2 5 2 4 5" xfId="21320"/>
    <cellStyle name="40% - Accent6 2 5 2 4 6" xfId="25515"/>
    <cellStyle name="40% - Accent6 2 5 2 4 7" xfId="29411"/>
    <cellStyle name="40% - Accent6 2 5 2 5" xfId="4939"/>
    <cellStyle name="40% - Accent6 2 5 2 5 2" xfId="9911"/>
    <cellStyle name="40% - Accent6 2 5 2 5 3" xfId="14189"/>
    <cellStyle name="40% - Accent6 2 5 2 5 4" xfId="18446"/>
    <cellStyle name="40% - Accent6 2 5 2 5 5" xfId="22663"/>
    <cellStyle name="40% - Accent6 2 5 2 5 6" xfId="26849"/>
    <cellStyle name="40% - Accent6 2 5 2 5 7" xfId="30728"/>
    <cellStyle name="40% - Accent6 2 5 2 6" xfId="5857"/>
    <cellStyle name="40% - Accent6 2 5 2 7" xfId="10149"/>
    <cellStyle name="40% - Accent6 2 5 2 8" xfId="14427"/>
    <cellStyle name="40% - Accent6 2 5 2 9" xfId="18684"/>
    <cellStyle name="40% - Accent6 2 5 3" xfId="2153"/>
    <cellStyle name="40% - Accent6 2 5 3 2" xfId="3919"/>
    <cellStyle name="40% - Accent6 2 5 3 2 2" xfId="8893"/>
    <cellStyle name="40% - Accent6 2 5 3 2 3" xfId="13170"/>
    <cellStyle name="40% - Accent6 2 5 3 2 4" xfId="17429"/>
    <cellStyle name="40% - Accent6 2 5 3 2 5" xfId="21648"/>
    <cellStyle name="40% - Accent6 2 5 3 2 6" xfId="25843"/>
    <cellStyle name="40% - Accent6 2 5 3 2 7" xfId="29739"/>
    <cellStyle name="40% - Accent6 2 5 3 3" xfId="7129"/>
    <cellStyle name="40% - Accent6 2 5 3 4" xfId="11414"/>
    <cellStyle name="40% - Accent6 2 5 3 5" xfId="15686"/>
    <cellStyle name="40% - Accent6 2 5 3 6" xfId="19921"/>
    <cellStyle name="40% - Accent6 2 5 3 7" xfId="24159"/>
    <cellStyle name="40% - Accent6 2 5 3 8" xfId="28237"/>
    <cellStyle name="40% - Accent6 2 5 4" xfId="1295"/>
    <cellStyle name="40% - Accent6 2 5 4 2" xfId="6272"/>
    <cellStyle name="40% - Accent6 2 5 4 3" xfId="10561"/>
    <cellStyle name="40% - Accent6 2 5 4 4" xfId="14837"/>
    <cellStyle name="40% - Accent6 2 5 4 5" xfId="19080"/>
    <cellStyle name="40% - Accent6 2 5 4 6" xfId="23326"/>
    <cellStyle name="40% - Accent6 2 5 4 7" xfId="27430"/>
    <cellStyle name="40% - Accent6 2 5 5" xfId="3261"/>
    <cellStyle name="40% - Accent6 2 5 5 2" xfId="8235"/>
    <cellStyle name="40% - Accent6 2 5 5 3" xfId="12512"/>
    <cellStyle name="40% - Accent6 2 5 5 4" xfId="16772"/>
    <cellStyle name="40% - Accent6 2 5 5 5" xfId="20990"/>
    <cellStyle name="40% - Accent6 2 5 5 6" xfId="25186"/>
    <cellStyle name="40% - Accent6 2 5 5 7" xfId="29082"/>
    <cellStyle name="40% - Accent6 2 5 6" xfId="4610"/>
    <cellStyle name="40% - Accent6 2 5 6 2" xfId="9582"/>
    <cellStyle name="40% - Accent6 2 5 6 3" xfId="13860"/>
    <cellStyle name="40% - Accent6 2 5 6 4" xfId="18117"/>
    <cellStyle name="40% - Accent6 2 5 6 5" xfId="22334"/>
    <cellStyle name="40% - Accent6 2 5 6 6" xfId="26520"/>
    <cellStyle name="40% - Accent6 2 5 6 7" xfId="30399"/>
    <cellStyle name="40% - Accent6 2 5 7" xfId="5484"/>
    <cellStyle name="40% - Accent6 2 5 8" xfId="5122"/>
    <cellStyle name="40% - Accent6 2 5 9" xfId="5023"/>
    <cellStyle name="40% - Accent6 2 6" xfId="606"/>
    <cellStyle name="40% - Accent6 2 6 10" xfId="14664"/>
    <cellStyle name="40% - Accent6 2 6 11" xfId="15250"/>
    <cellStyle name="40% - Accent6 2 6 12" xfId="23154"/>
    <cellStyle name="40% - Accent6 2 6 2" xfId="1637"/>
    <cellStyle name="40% - Accent6 2 6 2 2" xfId="2483"/>
    <cellStyle name="40% - Accent6 2 6 2 2 2" xfId="7459"/>
    <cellStyle name="40% - Accent6 2 6 2 2 3" xfId="11744"/>
    <cellStyle name="40% - Accent6 2 6 2 2 4" xfId="16016"/>
    <cellStyle name="40% - Accent6 2 6 2 2 5" xfId="20251"/>
    <cellStyle name="40% - Accent6 2 6 2 2 6" xfId="24489"/>
    <cellStyle name="40% - Accent6 2 6 2 2 7" xfId="28567"/>
    <cellStyle name="40% - Accent6 2 6 2 3" xfId="3975"/>
    <cellStyle name="40% - Accent6 2 6 2 3 2" xfId="8949"/>
    <cellStyle name="40% - Accent6 2 6 2 3 3" xfId="13226"/>
    <cellStyle name="40% - Accent6 2 6 2 3 4" xfId="17485"/>
    <cellStyle name="40% - Accent6 2 6 2 3 5" xfId="21704"/>
    <cellStyle name="40% - Accent6 2 6 2 3 6" xfId="25899"/>
    <cellStyle name="40% - Accent6 2 6 2 3 7" xfId="29795"/>
    <cellStyle name="40% - Accent6 2 6 2 4" xfId="6614"/>
    <cellStyle name="40% - Accent6 2 6 2 5" xfId="10903"/>
    <cellStyle name="40% - Accent6 2 6 2 6" xfId="15179"/>
    <cellStyle name="40% - Accent6 2 6 2 7" xfId="19418"/>
    <cellStyle name="40% - Accent6 2 6 2 8" xfId="23666"/>
    <cellStyle name="40% - Accent6 2 6 2 9" xfId="27760"/>
    <cellStyle name="40% - Accent6 2 6 3" xfId="2482"/>
    <cellStyle name="40% - Accent6 2 6 3 2" xfId="7458"/>
    <cellStyle name="40% - Accent6 2 6 3 3" xfId="11743"/>
    <cellStyle name="40% - Accent6 2 6 3 4" xfId="16015"/>
    <cellStyle name="40% - Accent6 2 6 3 5" xfId="20250"/>
    <cellStyle name="40% - Accent6 2 6 3 6" xfId="24488"/>
    <cellStyle name="40% - Accent6 2 6 3 7" xfId="28566"/>
    <cellStyle name="40% - Accent6 2 6 4" xfId="1636"/>
    <cellStyle name="40% - Accent6 2 6 4 2" xfId="6613"/>
    <cellStyle name="40% - Accent6 2 6 4 3" xfId="10902"/>
    <cellStyle name="40% - Accent6 2 6 4 4" xfId="15178"/>
    <cellStyle name="40% - Accent6 2 6 4 5" xfId="19417"/>
    <cellStyle name="40% - Accent6 2 6 4 6" xfId="23665"/>
    <cellStyle name="40% - Accent6 2 6 4 7" xfId="27759"/>
    <cellStyle name="40% - Accent6 2 6 5" xfId="3318"/>
    <cellStyle name="40% - Accent6 2 6 5 2" xfId="8292"/>
    <cellStyle name="40% - Accent6 2 6 5 3" xfId="12569"/>
    <cellStyle name="40% - Accent6 2 6 5 4" xfId="16828"/>
    <cellStyle name="40% - Accent6 2 6 5 5" xfId="21047"/>
    <cellStyle name="40% - Accent6 2 6 5 6" xfId="25242"/>
    <cellStyle name="40% - Accent6 2 6 5 7" xfId="29138"/>
    <cellStyle name="40% - Accent6 2 6 6" xfId="4666"/>
    <cellStyle name="40% - Accent6 2 6 6 2" xfId="9638"/>
    <cellStyle name="40% - Accent6 2 6 6 3" xfId="13916"/>
    <cellStyle name="40% - Accent6 2 6 6 4" xfId="18173"/>
    <cellStyle name="40% - Accent6 2 6 6 5" xfId="22390"/>
    <cellStyle name="40% - Accent6 2 6 6 6" xfId="26576"/>
    <cellStyle name="40% - Accent6 2 6 6 7" xfId="30455"/>
    <cellStyle name="40% - Accent6 2 6 7" xfId="5584"/>
    <cellStyle name="40% - Accent6 2 6 8" xfId="6097"/>
    <cellStyle name="40% - Accent6 2 6 9" xfId="10385"/>
    <cellStyle name="40% - Accent6 2 7" xfId="1638"/>
    <cellStyle name="40% - Accent6 2 7 2" xfId="2484"/>
    <cellStyle name="40% - Accent6 2 7 2 2" xfId="7460"/>
    <cellStyle name="40% - Accent6 2 7 2 3" xfId="11745"/>
    <cellStyle name="40% - Accent6 2 7 2 4" xfId="16017"/>
    <cellStyle name="40% - Accent6 2 7 2 5" xfId="20252"/>
    <cellStyle name="40% - Accent6 2 7 2 6" xfId="24490"/>
    <cellStyle name="40% - Accent6 2 7 2 7" xfId="28568"/>
    <cellStyle name="40% - Accent6 2 7 3" xfId="3646"/>
    <cellStyle name="40% - Accent6 2 7 3 2" xfId="8620"/>
    <cellStyle name="40% - Accent6 2 7 3 3" xfId="12897"/>
    <cellStyle name="40% - Accent6 2 7 3 4" xfId="17156"/>
    <cellStyle name="40% - Accent6 2 7 3 5" xfId="21375"/>
    <cellStyle name="40% - Accent6 2 7 3 6" xfId="25570"/>
    <cellStyle name="40% - Accent6 2 7 3 7" xfId="29466"/>
    <cellStyle name="40% - Accent6 2 7 4" xfId="6615"/>
    <cellStyle name="40% - Accent6 2 7 5" xfId="10904"/>
    <cellStyle name="40% - Accent6 2 7 6" xfId="15180"/>
    <cellStyle name="40% - Accent6 2 7 7" xfId="19419"/>
    <cellStyle name="40% - Accent6 2 7 8" xfId="23667"/>
    <cellStyle name="40% - Accent6 2 7 9" xfId="27761"/>
    <cellStyle name="40% - Accent6 2 8" xfId="1858"/>
    <cellStyle name="40% - Accent6 2 8 2" xfId="6834"/>
    <cellStyle name="40% - Accent6 2 8 3" xfId="11120"/>
    <cellStyle name="40% - Accent6 2 8 4" xfId="15394"/>
    <cellStyle name="40% - Accent6 2 8 5" xfId="19630"/>
    <cellStyle name="40% - Accent6 2 8 6" xfId="23870"/>
    <cellStyle name="40% - Accent6 2 8 7" xfId="27951"/>
    <cellStyle name="40% - Accent6 2 9" xfId="944"/>
    <cellStyle name="40% - Accent6 2 9 2" xfId="5922"/>
    <cellStyle name="40% - Accent6 2 9 3" xfId="10212"/>
    <cellStyle name="40% - Accent6 2 9 4" xfId="14491"/>
    <cellStyle name="40% - Accent6 2 9 5" xfId="18746"/>
    <cellStyle name="40% - Accent6 2 9 6" xfId="22996"/>
    <cellStyle name="40% - Accent6 2 9 7" xfId="27142"/>
    <cellStyle name="40% - Accent6 3" xfId="131"/>
    <cellStyle name="40% - Accent6 3 2" xfId="2781"/>
    <cellStyle name="40% - Accent6 3 3" xfId="1658"/>
    <cellStyle name="40% - Accent6 4" xfId="117"/>
    <cellStyle name="40% - Accent6 4 10" xfId="4357"/>
    <cellStyle name="40% - Accent6 4 10 2" xfId="9329"/>
    <cellStyle name="40% - Accent6 4 10 3" xfId="13607"/>
    <cellStyle name="40% - Accent6 4 10 4" xfId="17864"/>
    <cellStyle name="40% - Accent6 4 10 5" xfId="22081"/>
    <cellStyle name="40% - Accent6 4 10 6" xfId="26267"/>
    <cellStyle name="40% - Accent6 4 10 7" xfId="30146"/>
    <cellStyle name="40% - Accent6 4 11" xfId="5098"/>
    <cellStyle name="40% - Accent6 4 12" xfId="5180"/>
    <cellStyle name="40% - Accent6 4 13" xfId="5562"/>
    <cellStyle name="40% - Accent6 4 14" xfId="6575"/>
    <cellStyle name="40% - Accent6 4 15" xfId="20478"/>
    <cellStyle name="40% - Accent6 4 16" xfId="20641"/>
    <cellStyle name="40% - Accent6 4 2" xfId="308"/>
    <cellStyle name="40% - Accent6 4 2 10" xfId="12135"/>
    <cellStyle name="40% - Accent6 4 2 11" xfId="16399"/>
    <cellStyle name="40% - Accent6 4 2 12" xfId="20437"/>
    <cellStyle name="40% - Accent6 4 2 13" xfId="24829"/>
    <cellStyle name="40% - Accent6 4 2 2" xfId="472"/>
    <cellStyle name="40% - Accent6 4 2 2 10" xfId="6818"/>
    <cellStyle name="40% - Accent6 4 2 2 11" xfId="22031"/>
    <cellStyle name="40% - Accent6 4 2 2 12" xfId="22049"/>
    <cellStyle name="40% - Accent6 4 2 2 2" xfId="846"/>
    <cellStyle name="40% - Accent6 4 2 2 2 10" xfId="22902"/>
    <cellStyle name="40% - Accent6 4 2 2 2 11" xfId="27054"/>
    <cellStyle name="40% - Accent6 4 2 2 2 2" xfId="2485"/>
    <cellStyle name="40% - Accent6 4 2 2 2 2 2" xfId="4215"/>
    <cellStyle name="40% - Accent6 4 2 2 2 2 2 2" xfId="9189"/>
    <cellStyle name="40% - Accent6 4 2 2 2 2 2 3" xfId="13466"/>
    <cellStyle name="40% - Accent6 4 2 2 2 2 2 4" xfId="17725"/>
    <cellStyle name="40% - Accent6 4 2 2 2 2 2 5" xfId="21944"/>
    <cellStyle name="40% - Accent6 4 2 2 2 2 2 6" xfId="26139"/>
    <cellStyle name="40% - Accent6 4 2 2 2 2 2 7" xfId="30035"/>
    <cellStyle name="40% - Accent6 4 2 2 2 2 3" xfId="7461"/>
    <cellStyle name="40% - Accent6 4 2 2 2 2 4" xfId="11746"/>
    <cellStyle name="40% - Accent6 4 2 2 2 2 5" xfId="16018"/>
    <cellStyle name="40% - Accent6 4 2 2 2 2 6" xfId="20253"/>
    <cellStyle name="40% - Accent6 4 2 2 2 2 7" xfId="24491"/>
    <cellStyle name="40% - Accent6 4 2 2 2 2 8" xfId="28569"/>
    <cellStyle name="40% - Accent6 4 2 2 2 3" xfId="1639"/>
    <cellStyle name="40% - Accent6 4 2 2 2 3 2" xfId="6616"/>
    <cellStyle name="40% - Accent6 4 2 2 2 3 3" xfId="10905"/>
    <cellStyle name="40% - Accent6 4 2 2 2 3 4" xfId="15181"/>
    <cellStyle name="40% - Accent6 4 2 2 2 3 5" xfId="19420"/>
    <cellStyle name="40% - Accent6 4 2 2 2 3 6" xfId="23668"/>
    <cellStyle name="40% - Accent6 4 2 2 2 3 7" xfId="27762"/>
    <cellStyle name="40% - Accent6 4 2 2 2 4" xfId="3558"/>
    <cellStyle name="40% - Accent6 4 2 2 2 4 2" xfId="8532"/>
    <cellStyle name="40% - Accent6 4 2 2 2 4 3" xfId="12809"/>
    <cellStyle name="40% - Accent6 4 2 2 2 4 4" xfId="17068"/>
    <cellStyle name="40% - Accent6 4 2 2 2 4 5" xfId="21287"/>
    <cellStyle name="40% - Accent6 4 2 2 2 4 6" xfId="25482"/>
    <cellStyle name="40% - Accent6 4 2 2 2 4 7" xfId="29378"/>
    <cellStyle name="40% - Accent6 4 2 2 2 5" xfId="4906"/>
    <cellStyle name="40% - Accent6 4 2 2 2 5 2" xfId="9878"/>
    <cellStyle name="40% - Accent6 4 2 2 2 5 3" xfId="14156"/>
    <cellStyle name="40% - Accent6 4 2 2 2 5 4" xfId="18413"/>
    <cellStyle name="40% - Accent6 4 2 2 2 5 5" xfId="22630"/>
    <cellStyle name="40% - Accent6 4 2 2 2 5 6" xfId="26816"/>
    <cellStyle name="40% - Accent6 4 2 2 2 5 7" xfId="30695"/>
    <cellStyle name="40% - Accent6 4 2 2 2 6" xfId="5824"/>
    <cellStyle name="40% - Accent6 4 2 2 2 7" xfId="10116"/>
    <cellStyle name="40% - Accent6 4 2 2 2 8" xfId="14394"/>
    <cellStyle name="40% - Accent6 4 2 2 2 9" xfId="18651"/>
    <cellStyle name="40% - Accent6 4 2 2 3" xfId="2105"/>
    <cellStyle name="40% - Accent6 4 2 2 3 2" xfId="3886"/>
    <cellStyle name="40% - Accent6 4 2 2 3 2 2" xfId="8860"/>
    <cellStyle name="40% - Accent6 4 2 2 3 2 3" xfId="13137"/>
    <cellStyle name="40% - Accent6 4 2 2 3 2 4" xfId="17396"/>
    <cellStyle name="40% - Accent6 4 2 2 3 2 5" xfId="21615"/>
    <cellStyle name="40% - Accent6 4 2 2 3 2 6" xfId="25810"/>
    <cellStyle name="40% - Accent6 4 2 2 3 2 7" xfId="29706"/>
    <cellStyle name="40% - Accent6 4 2 2 3 3" xfId="7081"/>
    <cellStyle name="40% - Accent6 4 2 2 3 4" xfId="11366"/>
    <cellStyle name="40% - Accent6 4 2 2 3 5" xfId="15638"/>
    <cellStyle name="40% - Accent6 4 2 2 3 6" xfId="19873"/>
    <cellStyle name="40% - Accent6 4 2 2 3 7" xfId="24111"/>
    <cellStyle name="40% - Accent6 4 2 2 3 8" xfId="28189"/>
    <cellStyle name="40% - Accent6 4 2 2 4" xfId="1244"/>
    <cellStyle name="40% - Accent6 4 2 2 4 2" xfId="6221"/>
    <cellStyle name="40% - Accent6 4 2 2 4 3" xfId="10510"/>
    <cellStyle name="40% - Accent6 4 2 2 4 4" xfId="14788"/>
    <cellStyle name="40% - Accent6 4 2 2 4 5" xfId="19031"/>
    <cellStyle name="40% - Accent6 4 2 2 4 6" xfId="23277"/>
    <cellStyle name="40% - Accent6 4 2 2 4 7" xfId="27382"/>
    <cellStyle name="40% - Accent6 4 2 2 5" xfId="3228"/>
    <cellStyle name="40% - Accent6 4 2 2 5 2" xfId="8202"/>
    <cellStyle name="40% - Accent6 4 2 2 5 3" xfId="12479"/>
    <cellStyle name="40% - Accent6 4 2 2 5 4" xfId="16739"/>
    <cellStyle name="40% - Accent6 4 2 2 5 5" xfId="20957"/>
    <cellStyle name="40% - Accent6 4 2 2 5 6" xfId="25153"/>
    <cellStyle name="40% - Accent6 4 2 2 5 7" xfId="29049"/>
    <cellStyle name="40% - Accent6 4 2 2 6" xfId="4577"/>
    <cellStyle name="40% - Accent6 4 2 2 6 2" xfId="9549"/>
    <cellStyle name="40% - Accent6 4 2 2 6 3" xfId="13827"/>
    <cellStyle name="40% - Accent6 4 2 2 6 4" xfId="18084"/>
    <cellStyle name="40% - Accent6 4 2 2 6 5" xfId="22301"/>
    <cellStyle name="40% - Accent6 4 2 2 6 6" xfId="26487"/>
    <cellStyle name="40% - Accent6 4 2 2 6 7" xfId="30366"/>
    <cellStyle name="40% - Accent6 4 2 2 7" xfId="5451"/>
    <cellStyle name="40% - Accent6 4 2 2 8" xfId="5008"/>
    <cellStyle name="40% - Accent6 4 2 2 9" xfId="5053"/>
    <cellStyle name="40% - Accent6 4 2 3" xfId="691"/>
    <cellStyle name="40% - Accent6 4 2 3 10" xfId="22747"/>
    <cellStyle name="40% - Accent6 4 2 3 11" xfId="26899"/>
    <cellStyle name="40% - Accent6 4 2 3 2" xfId="2486"/>
    <cellStyle name="40% - Accent6 4 2 3 2 2" xfId="4060"/>
    <cellStyle name="40% - Accent6 4 2 3 2 2 2" xfId="9034"/>
    <cellStyle name="40% - Accent6 4 2 3 2 2 3" xfId="13311"/>
    <cellStyle name="40% - Accent6 4 2 3 2 2 4" xfId="17570"/>
    <cellStyle name="40% - Accent6 4 2 3 2 2 5" xfId="21789"/>
    <cellStyle name="40% - Accent6 4 2 3 2 2 6" xfId="25984"/>
    <cellStyle name="40% - Accent6 4 2 3 2 2 7" xfId="29880"/>
    <cellStyle name="40% - Accent6 4 2 3 2 3" xfId="7462"/>
    <cellStyle name="40% - Accent6 4 2 3 2 4" xfId="11747"/>
    <cellStyle name="40% - Accent6 4 2 3 2 5" xfId="16019"/>
    <cellStyle name="40% - Accent6 4 2 3 2 6" xfId="20254"/>
    <cellStyle name="40% - Accent6 4 2 3 2 7" xfId="24492"/>
    <cellStyle name="40% - Accent6 4 2 3 2 8" xfId="28570"/>
    <cellStyle name="40% - Accent6 4 2 3 3" xfId="1640"/>
    <cellStyle name="40% - Accent6 4 2 3 3 2" xfId="6617"/>
    <cellStyle name="40% - Accent6 4 2 3 3 3" xfId="10906"/>
    <cellStyle name="40% - Accent6 4 2 3 3 4" xfId="15182"/>
    <cellStyle name="40% - Accent6 4 2 3 3 5" xfId="19421"/>
    <cellStyle name="40% - Accent6 4 2 3 3 6" xfId="23669"/>
    <cellStyle name="40% - Accent6 4 2 3 3 7" xfId="27763"/>
    <cellStyle name="40% - Accent6 4 2 3 4" xfId="3403"/>
    <cellStyle name="40% - Accent6 4 2 3 4 2" xfId="8377"/>
    <cellStyle name="40% - Accent6 4 2 3 4 3" xfId="12654"/>
    <cellStyle name="40% - Accent6 4 2 3 4 4" xfId="16913"/>
    <cellStyle name="40% - Accent6 4 2 3 4 5" xfId="21132"/>
    <cellStyle name="40% - Accent6 4 2 3 4 6" xfId="25327"/>
    <cellStyle name="40% - Accent6 4 2 3 4 7" xfId="29223"/>
    <cellStyle name="40% - Accent6 4 2 3 5" xfId="4751"/>
    <cellStyle name="40% - Accent6 4 2 3 5 2" xfId="9723"/>
    <cellStyle name="40% - Accent6 4 2 3 5 3" xfId="14001"/>
    <cellStyle name="40% - Accent6 4 2 3 5 4" xfId="18258"/>
    <cellStyle name="40% - Accent6 4 2 3 5 5" xfId="22475"/>
    <cellStyle name="40% - Accent6 4 2 3 5 6" xfId="26661"/>
    <cellStyle name="40% - Accent6 4 2 3 5 7" xfId="30540"/>
    <cellStyle name="40% - Accent6 4 2 3 6" xfId="5669"/>
    <cellStyle name="40% - Accent6 4 2 3 7" xfId="9961"/>
    <cellStyle name="40% - Accent6 4 2 3 8" xfId="14239"/>
    <cellStyle name="40% - Accent6 4 2 3 9" xfId="18496"/>
    <cellStyle name="40% - Accent6 4 2 4" xfId="1952"/>
    <cellStyle name="40% - Accent6 4 2 4 2" xfId="3731"/>
    <cellStyle name="40% - Accent6 4 2 4 2 2" xfId="8705"/>
    <cellStyle name="40% - Accent6 4 2 4 2 3" xfId="12982"/>
    <cellStyle name="40% - Accent6 4 2 4 2 4" xfId="17241"/>
    <cellStyle name="40% - Accent6 4 2 4 2 5" xfId="21460"/>
    <cellStyle name="40% - Accent6 4 2 4 2 6" xfId="25655"/>
    <cellStyle name="40% - Accent6 4 2 4 2 7" xfId="29551"/>
    <cellStyle name="40% - Accent6 4 2 4 3" xfId="6928"/>
    <cellStyle name="40% - Accent6 4 2 4 4" xfId="11213"/>
    <cellStyle name="40% - Accent6 4 2 4 5" xfId="15486"/>
    <cellStyle name="40% - Accent6 4 2 4 6" xfId="19722"/>
    <cellStyle name="40% - Accent6 4 2 4 7" xfId="23960"/>
    <cellStyle name="40% - Accent6 4 2 4 8" xfId="28038"/>
    <cellStyle name="40% - Accent6 4 2 5" xfId="1068"/>
    <cellStyle name="40% - Accent6 4 2 5 2" xfId="6046"/>
    <cellStyle name="40% - Accent6 4 2 5 3" xfId="10335"/>
    <cellStyle name="40% - Accent6 4 2 5 4" xfId="14613"/>
    <cellStyle name="40% - Accent6 4 2 5 5" xfId="18862"/>
    <cellStyle name="40% - Accent6 4 2 5 6" xfId="23110"/>
    <cellStyle name="40% - Accent6 4 2 5 7" xfId="27230"/>
    <cellStyle name="40% - Accent6 4 2 6" xfId="3073"/>
    <cellStyle name="40% - Accent6 4 2 6 2" xfId="8047"/>
    <cellStyle name="40% - Accent6 4 2 6 3" xfId="12324"/>
    <cellStyle name="40% - Accent6 4 2 6 4" xfId="16584"/>
    <cellStyle name="40% - Accent6 4 2 6 5" xfId="20802"/>
    <cellStyle name="40% - Accent6 4 2 6 6" xfId="24998"/>
    <cellStyle name="40% - Accent6 4 2 6 7" xfId="28894"/>
    <cellStyle name="40% - Accent6 4 2 7" xfId="4422"/>
    <cellStyle name="40% - Accent6 4 2 7 2" xfId="9394"/>
    <cellStyle name="40% - Accent6 4 2 7 3" xfId="13672"/>
    <cellStyle name="40% - Accent6 4 2 7 4" xfId="17929"/>
    <cellStyle name="40% - Accent6 4 2 7 5" xfId="22146"/>
    <cellStyle name="40% - Accent6 4 2 7 6" xfId="26332"/>
    <cellStyle name="40% - Accent6 4 2 7 7" xfId="30211"/>
    <cellStyle name="40% - Accent6 4 2 8" xfId="5287"/>
    <cellStyle name="40% - Accent6 4 2 9" xfId="7855"/>
    <cellStyle name="40% - Accent6 4 3" xfId="410"/>
    <cellStyle name="40% - Accent6 4 3 10" xfId="16250"/>
    <cellStyle name="40% - Accent6 4 3 11" xfId="18770"/>
    <cellStyle name="40% - Accent6 4 3 12" xfId="24709"/>
    <cellStyle name="40% - Accent6 4 3 2" xfId="784"/>
    <cellStyle name="40% - Accent6 4 3 2 10" xfId="22840"/>
    <cellStyle name="40% - Accent6 4 3 2 11" xfId="26992"/>
    <cellStyle name="40% - Accent6 4 3 2 2" xfId="2487"/>
    <cellStyle name="40% - Accent6 4 3 2 2 2" xfId="4153"/>
    <cellStyle name="40% - Accent6 4 3 2 2 2 2" xfId="9127"/>
    <cellStyle name="40% - Accent6 4 3 2 2 2 3" xfId="13404"/>
    <cellStyle name="40% - Accent6 4 3 2 2 2 4" xfId="17663"/>
    <cellStyle name="40% - Accent6 4 3 2 2 2 5" xfId="21882"/>
    <cellStyle name="40% - Accent6 4 3 2 2 2 6" xfId="26077"/>
    <cellStyle name="40% - Accent6 4 3 2 2 2 7" xfId="29973"/>
    <cellStyle name="40% - Accent6 4 3 2 2 3" xfId="7463"/>
    <cellStyle name="40% - Accent6 4 3 2 2 4" xfId="11748"/>
    <cellStyle name="40% - Accent6 4 3 2 2 5" xfId="16020"/>
    <cellStyle name="40% - Accent6 4 3 2 2 6" xfId="20255"/>
    <cellStyle name="40% - Accent6 4 3 2 2 7" xfId="24493"/>
    <cellStyle name="40% - Accent6 4 3 2 2 8" xfId="28571"/>
    <cellStyle name="40% - Accent6 4 3 2 3" xfId="1641"/>
    <cellStyle name="40% - Accent6 4 3 2 3 2" xfId="6618"/>
    <cellStyle name="40% - Accent6 4 3 2 3 3" xfId="10907"/>
    <cellStyle name="40% - Accent6 4 3 2 3 4" xfId="15183"/>
    <cellStyle name="40% - Accent6 4 3 2 3 5" xfId="19422"/>
    <cellStyle name="40% - Accent6 4 3 2 3 6" xfId="23670"/>
    <cellStyle name="40% - Accent6 4 3 2 3 7" xfId="27764"/>
    <cellStyle name="40% - Accent6 4 3 2 4" xfId="3496"/>
    <cellStyle name="40% - Accent6 4 3 2 4 2" xfId="8470"/>
    <cellStyle name="40% - Accent6 4 3 2 4 3" xfId="12747"/>
    <cellStyle name="40% - Accent6 4 3 2 4 4" xfId="17006"/>
    <cellStyle name="40% - Accent6 4 3 2 4 5" xfId="21225"/>
    <cellStyle name="40% - Accent6 4 3 2 4 6" xfId="25420"/>
    <cellStyle name="40% - Accent6 4 3 2 4 7" xfId="29316"/>
    <cellStyle name="40% - Accent6 4 3 2 5" xfId="4844"/>
    <cellStyle name="40% - Accent6 4 3 2 5 2" xfId="9816"/>
    <cellStyle name="40% - Accent6 4 3 2 5 3" xfId="14094"/>
    <cellStyle name="40% - Accent6 4 3 2 5 4" xfId="18351"/>
    <cellStyle name="40% - Accent6 4 3 2 5 5" xfId="22568"/>
    <cellStyle name="40% - Accent6 4 3 2 5 6" xfId="26754"/>
    <cellStyle name="40% - Accent6 4 3 2 5 7" xfId="30633"/>
    <cellStyle name="40% - Accent6 4 3 2 6" xfId="5762"/>
    <cellStyle name="40% - Accent6 4 3 2 7" xfId="10054"/>
    <cellStyle name="40% - Accent6 4 3 2 8" xfId="14332"/>
    <cellStyle name="40% - Accent6 4 3 2 9" xfId="18589"/>
    <cellStyle name="40% - Accent6 4 3 3" xfId="2043"/>
    <cellStyle name="40% - Accent6 4 3 3 2" xfId="3824"/>
    <cellStyle name="40% - Accent6 4 3 3 2 2" xfId="8798"/>
    <cellStyle name="40% - Accent6 4 3 3 2 3" xfId="13075"/>
    <cellStyle name="40% - Accent6 4 3 3 2 4" xfId="17334"/>
    <cellStyle name="40% - Accent6 4 3 3 2 5" xfId="21553"/>
    <cellStyle name="40% - Accent6 4 3 3 2 6" xfId="25748"/>
    <cellStyle name="40% - Accent6 4 3 3 2 7" xfId="29644"/>
    <cellStyle name="40% - Accent6 4 3 3 3" xfId="7019"/>
    <cellStyle name="40% - Accent6 4 3 3 4" xfId="11304"/>
    <cellStyle name="40% - Accent6 4 3 3 5" xfId="15576"/>
    <cellStyle name="40% - Accent6 4 3 3 6" xfId="19811"/>
    <cellStyle name="40% - Accent6 4 3 3 7" xfId="24049"/>
    <cellStyle name="40% - Accent6 4 3 3 8" xfId="28127"/>
    <cellStyle name="40% - Accent6 4 3 4" xfId="1182"/>
    <cellStyle name="40% - Accent6 4 3 4 2" xfId="6159"/>
    <cellStyle name="40% - Accent6 4 3 4 3" xfId="10448"/>
    <cellStyle name="40% - Accent6 4 3 4 4" xfId="14726"/>
    <cellStyle name="40% - Accent6 4 3 4 5" xfId="18969"/>
    <cellStyle name="40% - Accent6 4 3 4 6" xfId="23215"/>
    <cellStyle name="40% - Accent6 4 3 4 7" xfId="27320"/>
    <cellStyle name="40% - Accent6 4 3 5" xfId="3166"/>
    <cellStyle name="40% - Accent6 4 3 5 2" xfId="8140"/>
    <cellStyle name="40% - Accent6 4 3 5 3" xfId="12417"/>
    <cellStyle name="40% - Accent6 4 3 5 4" xfId="16677"/>
    <cellStyle name="40% - Accent6 4 3 5 5" xfId="20895"/>
    <cellStyle name="40% - Accent6 4 3 5 6" xfId="25091"/>
    <cellStyle name="40% - Accent6 4 3 5 7" xfId="28987"/>
    <cellStyle name="40% - Accent6 4 3 6" xfId="4515"/>
    <cellStyle name="40% - Accent6 4 3 6 2" xfId="9487"/>
    <cellStyle name="40% - Accent6 4 3 6 3" xfId="13765"/>
    <cellStyle name="40% - Accent6 4 3 6 4" xfId="18022"/>
    <cellStyle name="40% - Accent6 4 3 6 5" xfId="22239"/>
    <cellStyle name="40% - Accent6 4 3 6 6" xfId="26425"/>
    <cellStyle name="40% - Accent6 4 3 6 7" xfId="30304"/>
    <cellStyle name="40% - Accent6 4 3 7" xfId="5389"/>
    <cellStyle name="40% - Accent6 4 3 8" xfId="7694"/>
    <cellStyle name="40% - Accent6 4 3 9" xfId="11976"/>
    <cellStyle name="40% - Accent6 4 4" xfId="524"/>
    <cellStyle name="40% - Accent6 4 4 10" xfId="17815"/>
    <cellStyle name="40% - Accent6 4 4 11" xfId="16377"/>
    <cellStyle name="40% - Accent6 4 4 12" xfId="26226"/>
    <cellStyle name="40% - Accent6 4 4 2" xfId="898"/>
    <cellStyle name="40% - Accent6 4 4 2 10" xfId="22954"/>
    <cellStyle name="40% - Accent6 4 4 2 11" xfId="27106"/>
    <cellStyle name="40% - Accent6 4 4 2 2" xfId="2488"/>
    <cellStyle name="40% - Accent6 4 4 2 2 2" xfId="4267"/>
    <cellStyle name="40% - Accent6 4 4 2 2 2 2" xfId="9241"/>
    <cellStyle name="40% - Accent6 4 4 2 2 2 3" xfId="13518"/>
    <cellStyle name="40% - Accent6 4 4 2 2 2 4" xfId="17777"/>
    <cellStyle name="40% - Accent6 4 4 2 2 2 5" xfId="21996"/>
    <cellStyle name="40% - Accent6 4 4 2 2 2 6" xfId="26191"/>
    <cellStyle name="40% - Accent6 4 4 2 2 2 7" xfId="30087"/>
    <cellStyle name="40% - Accent6 4 4 2 2 3" xfId="7464"/>
    <cellStyle name="40% - Accent6 4 4 2 2 4" xfId="11749"/>
    <cellStyle name="40% - Accent6 4 4 2 2 5" xfId="16021"/>
    <cellStyle name="40% - Accent6 4 4 2 2 6" xfId="20256"/>
    <cellStyle name="40% - Accent6 4 4 2 2 7" xfId="24494"/>
    <cellStyle name="40% - Accent6 4 4 2 2 8" xfId="28572"/>
    <cellStyle name="40% - Accent6 4 4 2 3" xfId="1642"/>
    <cellStyle name="40% - Accent6 4 4 2 3 2" xfId="6619"/>
    <cellStyle name="40% - Accent6 4 4 2 3 3" xfId="10908"/>
    <cellStyle name="40% - Accent6 4 4 2 3 4" xfId="15184"/>
    <cellStyle name="40% - Accent6 4 4 2 3 5" xfId="19423"/>
    <cellStyle name="40% - Accent6 4 4 2 3 6" xfId="23671"/>
    <cellStyle name="40% - Accent6 4 4 2 3 7" xfId="27765"/>
    <cellStyle name="40% - Accent6 4 4 2 4" xfId="3610"/>
    <cellStyle name="40% - Accent6 4 4 2 4 2" xfId="8584"/>
    <cellStyle name="40% - Accent6 4 4 2 4 3" xfId="12861"/>
    <cellStyle name="40% - Accent6 4 4 2 4 4" xfId="17120"/>
    <cellStyle name="40% - Accent6 4 4 2 4 5" xfId="21339"/>
    <cellStyle name="40% - Accent6 4 4 2 4 6" xfId="25534"/>
    <cellStyle name="40% - Accent6 4 4 2 4 7" xfId="29430"/>
    <cellStyle name="40% - Accent6 4 4 2 5" xfId="4958"/>
    <cellStyle name="40% - Accent6 4 4 2 5 2" xfId="9930"/>
    <cellStyle name="40% - Accent6 4 4 2 5 3" xfId="14208"/>
    <cellStyle name="40% - Accent6 4 4 2 5 4" xfId="18465"/>
    <cellStyle name="40% - Accent6 4 4 2 5 5" xfId="22682"/>
    <cellStyle name="40% - Accent6 4 4 2 5 6" xfId="26868"/>
    <cellStyle name="40% - Accent6 4 4 2 5 7" xfId="30747"/>
    <cellStyle name="40% - Accent6 4 4 2 6" xfId="5876"/>
    <cellStyle name="40% - Accent6 4 4 2 7" xfId="10168"/>
    <cellStyle name="40% - Accent6 4 4 2 8" xfId="14446"/>
    <cellStyle name="40% - Accent6 4 4 2 9" xfId="18703"/>
    <cellStyle name="40% - Accent6 4 4 3" xfId="2172"/>
    <cellStyle name="40% - Accent6 4 4 3 2" xfId="3938"/>
    <cellStyle name="40% - Accent6 4 4 3 2 2" xfId="8912"/>
    <cellStyle name="40% - Accent6 4 4 3 2 3" xfId="13189"/>
    <cellStyle name="40% - Accent6 4 4 3 2 4" xfId="17448"/>
    <cellStyle name="40% - Accent6 4 4 3 2 5" xfId="21667"/>
    <cellStyle name="40% - Accent6 4 4 3 2 6" xfId="25862"/>
    <cellStyle name="40% - Accent6 4 4 3 2 7" xfId="29758"/>
    <cellStyle name="40% - Accent6 4 4 3 3" xfId="7148"/>
    <cellStyle name="40% - Accent6 4 4 3 4" xfId="11433"/>
    <cellStyle name="40% - Accent6 4 4 3 5" xfId="15705"/>
    <cellStyle name="40% - Accent6 4 4 3 6" xfId="19940"/>
    <cellStyle name="40% - Accent6 4 4 3 7" xfId="24178"/>
    <cellStyle name="40% - Accent6 4 4 3 8" xfId="28256"/>
    <cellStyle name="40% - Accent6 4 4 4" xfId="1315"/>
    <cellStyle name="40% - Accent6 4 4 4 2" xfId="6292"/>
    <cellStyle name="40% - Accent6 4 4 4 3" xfId="10581"/>
    <cellStyle name="40% - Accent6 4 4 4 4" xfId="14857"/>
    <cellStyle name="40% - Accent6 4 4 4 5" xfId="19099"/>
    <cellStyle name="40% - Accent6 4 4 4 6" xfId="23346"/>
    <cellStyle name="40% - Accent6 4 4 4 7" xfId="27449"/>
    <cellStyle name="40% - Accent6 4 4 5" xfId="3280"/>
    <cellStyle name="40% - Accent6 4 4 5 2" xfId="8254"/>
    <cellStyle name="40% - Accent6 4 4 5 3" xfId="12531"/>
    <cellStyle name="40% - Accent6 4 4 5 4" xfId="16791"/>
    <cellStyle name="40% - Accent6 4 4 5 5" xfId="21009"/>
    <cellStyle name="40% - Accent6 4 4 5 6" xfId="25205"/>
    <cellStyle name="40% - Accent6 4 4 5 7" xfId="29101"/>
    <cellStyle name="40% - Accent6 4 4 6" xfId="4629"/>
    <cellStyle name="40% - Accent6 4 4 6 2" xfId="9601"/>
    <cellStyle name="40% - Accent6 4 4 6 3" xfId="13879"/>
    <cellStyle name="40% - Accent6 4 4 6 4" xfId="18136"/>
    <cellStyle name="40% - Accent6 4 4 6 5" xfId="22353"/>
    <cellStyle name="40% - Accent6 4 4 6 6" xfId="26539"/>
    <cellStyle name="40% - Accent6 4 4 6 7" xfId="30418"/>
    <cellStyle name="40% - Accent6 4 4 7" xfId="5503"/>
    <cellStyle name="40% - Accent6 4 4 8" xfId="9279"/>
    <cellStyle name="40% - Accent6 4 4 9" xfId="13557"/>
    <cellStyle name="40% - Accent6 4 5" xfId="625"/>
    <cellStyle name="40% - Accent6 4 5 10" xfId="14593"/>
    <cellStyle name="40% - Accent6 4 5 11" xfId="18769"/>
    <cellStyle name="40% - Accent6 4 5 12" xfId="23090"/>
    <cellStyle name="40% - Accent6 4 5 2" xfId="1644"/>
    <cellStyle name="40% - Accent6 4 5 2 2" xfId="2490"/>
    <cellStyle name="40% - Accent6 4 5 2 2 2" xfId="7466"/>
    <cellStyle name="40% - Accent6 4 5 2 2 3" xfId="11751"/>
    <cellStyle name="40% - Accent6 4 5 2 2 4" xfId="16023"/>
    <cellStyle name="40% - Accent6 4 5 2 2 5" xfId="20258"/>
    <cellStyle name="40% - Accent6 4 5 2 2 6" xfId="24496"/>
    <cellStyle name="40% - Accent6 4 5 2 2 7" xfId="28574"/>
    <cellStyle name="40% - Accent6 4 5 2 3" xfId="3994"/>
    <cellStyle name="40% - Accent6 4 5 2 3 2" xfId="8968"/>
    <cellStyle name="40% - Accent6 4 5 2 3 3" xfId="13245"/>
    <cellStyle name="40% - Accent6 4 5 2 3 4" xfId="17504"/>
    <cellStyle name="40% - Accent6 4 5 2 3 5" xfId="21723"/>
    <cellStyle name="40% - Accent6 4 5 2 3 6" xfId="25918"/>
    <cellStyle name="40% - Accent6 4 5 2 3 7" xfId="29814"/>
    <cellStyle name="40% - Accent6 4 5 2 4" xfId="6621"/>
    <cellStyle name="40% - Accent6 4 5 2 5" xfId="10910"/>
    <cellStyle name="40% - Accent6 4 5 2 6" xfId="15186"/>
    <cellStyle name="40% - Accent6 4 5 2 7" xfId="19425"/>
    <cellStyle name="40% - Accent6 4 5 2 8" xfId="23673"/>
    <cellStyle name="40% - Accent6 4 5 2 9" xfId="27767"/>
    <cellStyle name="40% - Accent6 4 5 3" xfId="2489"/>
    <cellStyle name="40% - Accent6 4 5 3 2" xfId="7465"/>
    <cellStyle name="40% - Accent6 4 5 3 3" xfId="11750"/>
    <cellStyle name="40% - Accent6 4 5 3 4" xfId="16022"/>
    <cellStyle name="40% - Accent6 4 5 3 5" xfId="20257"/>
    <cellStyle name="40% - Accent6 4 5 3 6" xfId="24495"/>
    <cellStyle name="40% - Accent6 4 5 3 7" xfId="28573"/>
    <cellStyle name="40% - Accent6 4 5 4" xfId="1643"/>
    <cellStyle name="40% - Accent6 4 5 4 2" xfId="6620"/>
    <cellStyle name="40% - Accent6 4 5 4 3" xfId="10909"/>
    <cellStyle name="40% - Accent6 4 5 4 4" xfId="15185"/>
    <cellStyle name="40% - Accent6 4 5 4 5" xfId="19424"/>
    <cellStyle name="40% - Accent6 4 5 4 6" xfId="23672"/>
    <cellStyle name="40% - Accent6 4 5 4 7" xfId="27766"/>
    <cellStyle name="40% - Accent6 4 5 5" xfId="3337"/>
    <cellStyle name="40% - Accent6 4 5 5 2" xfId="8311"/>
    <cellStyle name="40% - Accent6 4 5 5 3" xfId="12588"/>
    <cellStyle name="40% - Accent6 4 5 5 4" xfId="16847"/>
    <cellStyle name="40% - Accent6 4 5 5 5" xfId="21066"/>
    <cellStyle name="40% - Accent6 4 5 5 6" xfId="25261"/>
    <cellStyle name="40% - Accent6 4 5 5 7" xfId="29157"/>
    <cellStyle name="40% - Accent6 4 5 6" xfId="4685"/>
    <cellStyle name="40% - Accent6 4 5 6 2" xfId="9657"/>
    <cellStyle name="40% - Accent6 4 5 6 3" xfId="13935"/>
    <cellStyle name="40% - Accent6 4 5 6 4" xfId="18192"/>
    <cellStyle name="40% - Accent6 4 5 6 5" xfId="22409"/>
    <cellStyle name="40% - Accent6 4 5 6 6" xfId="26595"/>
    <cellStyle name="40% - Accent6 4 5 6 7" xfId="30474"/>
    <cellStyle name="40% - Accent6 4 5 7" xfId="5603"/>
    <cellStyle name="40% - Accent6 4 5 8" xfId="6025"/>
    <cellStyle name="40% - Accent6 4 5 9" xfId="10314"/>
    <cellStyle name="40% - Accent6 4 6" xfId="1645"/>
    <cellStyle name="40% - Accent6 4 6 2" xfId="2491"/>
    <cellStyle name="40% - Accent6 4 6 2 2" xfId="7467"/>
    <cellStyle name="40% - Accent6 4 6 2 3" xfId="11752"/>
    <cellStyle name="40% - Accent6 4 6 2 4" xfId="16024"/>
    <cellStyle name="40% - Accent6 4 6 2 5" xfId="20259"/>
    <cellStyle name="40% - Accent6 4 6 2 6" xfId="24497"/>
    <cellStyle name="40% - Accent6 4 6 2 7" xfId="28575"/>
    <cellStyle name="40% - Accent6 4 6 3" xfId="3665"/>
    <cellStyle name="40% - Accent6 4 6 3 2" xfId="8639"/>
    <cellStyle name="40% - Accent6 4 6 3 3" xfId="12916"/>
    <cellStyle name="40% - Accent6 4 6 3 4" xfId="17175"/>
    <cellStyle name="40% - Accent6 4 6 3 5" xfId="21394"/>
    <cellStyle name="40% - Accent6 4 6 3 6" xfId="25589"/>
    <cellStyle name="40% - Accent6 4 6 3 7" xfId="29485"/>
    <cellStyle name="40% - Accent6 4 6 4" xfId="6622"/>
    <cellStyle name="40% - Accent6 4 6 5" xfId="10911"/>
    <cellStyle name="40% - Accent6 4 6 6" xfId="15187"/>
    <cellStyle name="40% - Accent6 4 6 7" xfId="19426"/>
    <cellStyle name="40% - Accent6 4 6 8" xfId="23674"/>
    <cellStyle name="40% - Accent6 4 6 9" xfId="27768"/>
    <cellStyle name="40% - Accent6 4 7" xfId="1877"/>
    <cellStyle name="40% - Accent6 4 7 2" xfId="6853"/>
    <cellStyle name="40% - Accent6 4 7 3" xfId="11139"/>
    <cellStyle name="40% - Accent6 4 7 4" xfId="15413"/>
    <cellStyle name="40% - Accent6 4 7 5" xfId="19649"/>
    <cellStyle name="40% - Accent6 4 7 6" xfId="23889"/>
    <cellStyle name="40% - Accent6 4 7 7" xfId="27970"/>
    <cellStyle name="40% - Accent6 4 8" xfId="964"/>
    <cellStyle name="40% - Accent6 4 8 2" xfId="5942"/>
    <cellStyle name="40% - Accent6 4 8 3" xfId="10232"/>
    <cellStyle name="40% - Accent6 4 8 4" xfId="14511"/>
    <cellStyle name="40% - Accent6 4 8 5" xfId="18766"/>
    <cellStyle name="40% - Accent6 4 8 6" xfId="23016"/>
    <cellStyle name="40% - Accent6 4 8 7" xfId="27161"/>
    <cellStyle name="40% - Accent6 4 9" xfId="3002"/>
    <cellStyle name="40% - Accent6 4 9 2" xfId="7976"/>
    <cellStyle name="40% - Accent6 4 9 3" xfId="12253"/>
    <cellStyle name="40% - Accent6 4 9 4" xfId="16513"/>
    <cellStyle name="40% - Accent6 4 9 5" xfId="20732"/>
    <cellStyle name="40% - Accent6 4 9 6" xfId="24930"/>
    <cellStyle name="40% - Accent6 4 9 7" xfId="28827"/>
    <cellStyle name="40% - Accent6 5" xfId="273"/>
    <cellStyle name="40% - Accent6 5 2" xfId="441"/>
    <cellStyle name="40% - Accent6 5 2 10" xfId="19690"/>
    <cellStyle name="40% - Accent6 5 2 11" xfId="24865"/>
    <cellStyle name="40% - Accent6 5 2 2" xfId="815"/>
    <cellStyle name="40% - Accent6 5 2 2 10" xfId="18620"/>
    <cellStyle name="40% - Accent6 5 2 2 11" xfId="22871"/>
    <cellStyle name="40% - Accent6 5 2 2 12" xfId="27023"/>
    <cellStyle name="40% - Accent6 5 2 2 2" xfId="1646"/>
    <cellStyle name="40% - Accent6 5 2 2 2 2" xfId="2492"/>
    <cellStyle name="40% - Accent6 5 2 2 2 2 2" xfId="7468"/>
    <cellStyle name="40% - Accent6 5 2 2 2 2 3" xfId="11753"/>
    <cellStyle name="40% - Accent6 5 2 2 2 2 4" xfId="16025"/>
    <cellStyle name="40% - Accent6 5 2 2 2 2 5" xfId="20260"/>
    <cellStyle name="40% - Accent6 5 2 2 2 2 6" xfId="24498"/>
    <cellStyle name="40% - Accent6 5 2 2 2 2 7" xfId="28576"/>
    <cellStyle name="40% - Accent6 5 2 2 2 3" xfId="4184"/>
    <cellStyle name="40% - Accent6 5 2 2 2 3 2" xfId="9158"/>
    <cellStyle name="40% - Accent6 5 2 2 2 3 3" xfId="13435"/>
    <cellStyle name="40% - Accent6 5 2 2 2 3 4" xfId="17694"/>
    <cellStyle name="40% - Accent6 5 2 2 2 3 5" xfId="21913"/>
    <cellStyle name="40% - Accent6 5 2 2 2 3 6" xfId="26108"/>
    <cellStyle name="40% - Accent6 5 2 2 2 3 7" xfId="30004"/>
    <cellStyle name="40% - Accent6 5 2 2 2 4" xfId="6623"/>
    <cellStyle name="40% - Accent6 5 2 2 2 5" xfId="10912"/>
    <cellStyle name="40% - Accent6 5 2 2 2 6" xfId="15188"/>
    <cellStyle name="40% - Accent6 5 2 2 2 7" xfId="19427"/>
    <cellStyle name="40% - Accent6 5 2 2 2 8" xfId="23675"/>
    <cellStyle name="40% - Accent6 5 2 2 2 9" xfId="27769"/>
    <cellStyle name="40% - Accent6 5 2 2 3" xfId="2074"/>
    <cellStyle name="40% - Accent6 5 2 2 3 2" xfId="7050"/>
    <cellStyle name="40% - Accent6 5 2 2 3 3" xfId="11335"/>
    <cellStyle name="40% - Accent6 5 2 2 3 4" xfId="15607"/>
    <cellStyle name="40% - Accent6 5 2 2 3 5" xfId="19842"/>
    <cellStyle name="40% - Accent6 5 2 2 3 6" xfId="24080"/>
    <cellStyle name="40% - Accent6 5 2 2 3 7" xfId="28158"/>
    <cellStyle name="40% - Accent6 5 2 2 4" xfId="1213"/>
    <cellStyle name="40% - Accent6 5 2 2 4 2" xfId="6190"/>
    <cellStyle name="40% - Accent6 5 2 2 4 3" xfId="10479"/>
    <cellStyle name="40% - Accent6 5 2 2 4 4" xfId="14757"/>
    <cellStyle name="40% - Accent6 5 2 2 4 5" xfId="19000"/>
    <cellStyle name="40% - Accent6 5 2 2 4 6" xfId="23246"/>
    <cellStyle name="40% - Accent6 5 2 2 4 7" xfId="27351"/>
    <cellStyle name="40% - Accent6 5 2 2 5" xfId="3527"/>
    <cellStyle name="40% - Accent6 5 2 2 5 2" xfId="8501"/>
    <cellStyle name="40% - Accent6 5 2 2 5 3" xfId="12778"/>
    <cellStyle name="40% - Accent6 5 2 2 5 4" xfId="17037"/>
    <cellStyle name="40% - Accent6 5 2 2 5 5" xfId="21256"/>
    <cellStyle name="40% - Accent6 5 2 2 5 6" xfId="25451"/>
    <cellStyle name="40% - Accent6 5 2 2 5 7" xfId="29347"/>
    <cellStyle name="40% - Accent6 5 2 2 6" xfId="4875"/>
    <cellStyle name="40% - Accent6 5 2 2 6 2" xfId="9847"/>
    <cellStyle name="40% - Accent6 5 2 2 6 3" xfId="14125"/>
    <cellStyle name="40% - Accent6 5 2 2 6 4" xfId="18382"/>
    <cellStyle name="40% - Accent6 5 2 2 6 5" xfId="22599"/>
    <cellStyle name="40% - Accent6 5 2 2 6 6" xfId="26785"/>
    <cellStyle name="40% - Accent6 5 2 2 6 7" xfId="30664"/>
    <cellStyle name="40% - Accent6 5 2 2 7" xfId="5793"/>
    <cellStyle name="40% - Accent6 5 2 2 8" xfId="10085"/>
    <cellStyle name="40% - Accent6 5 2 2 9" xfId="14363"/>
    <cellStyle name="40% - Accent6 5 2 3" xfId="1114"/>
    <cellStyle name="40% - Accent6 5 2 3 2" xfId="3855"/>
    <cellStyle name="40% - Accent6 5 2 3 2 2" xfId="8829"/>
    <cellStyle name="40% - Accent6 5 2 3 2 3" xfId="13106"/>
    <cellStyle name="40% - Accent6 5 2 3 2 4" xfId="17365"/>
    <cellStyle name="40% - Accent6 5 2 3 2 5" xfId="21584"/>
    <cellStyle name="40% - Accent6 5 2 3 2 6" xfId="25779"/>
    <cellStyle name="40% - Accent6 5 2 3 2 7" xfId="29675"/>
    <cellStyle name="40% - Accent6 5 2 4" xfId="3197"/>
    <cellStyle name="40% - Accent6 5 2 4 2" xfId="8171"/>
    <cellStyle name="40% - Accent6 5 2 4 3" xfId="12448"/>
    <cellStyle name="40% - Accent6 5 2 4 4" xfId="16708"/>
    <cellStyle name="40% - Accent6 5 2 4 5" xfId="20926"/>
    <cellStyle name="40% - Accent6 5 2 4 6" xfId="25122"/>
    <cellStyle name="40% - Accent6 5 2 4 7" xfId="29018"/>
    <cellStyle name="40% - Accent6 5 2 5" xfId="4546"/>
    <cellStyle name="40% - Accent6 5 2 5 2" xfId="9518"/>
    <cellStyle name="40% - Accent6 5 2 5 3" xfId="13796"/>
    <cellStyle name="40% - Accent6 5 2 5 4" xfId="18053"/>
    <cellStyle name="40% - Accent6 5 2 5 5" xfId="22270"/>
    <cellStyle name="40% - Accent6 5 2 5 6" xfId="26456"/>
    <cellStyle name="40% - Accent6 5 2 5 7" xfId="30335"/>
    <cellStyle name="40% - Accent6 5 2 6" xfId="5420"/>
    <cellStyle name="40% - Accent6 5 2 7" xfId="7908"/>
    <cellStyle name="40% - Accent6 5 2 8" xfId="12186"/>
    <cellStyle name="40% - Accent6 5 2 9" xfId="16446"/>
    <cellStyle name="40% - Accent6 5 3" xfId="344"/>
    <cellStyle name="40% - Accent6 5 3 10" xfId="20553"/>
    <cellStyle name="40% - Accent6 5 3 11" xfId="24741"/>
    <cellStyle name="40% - Accent6 5 3 2" xfId="724"/>
    <cellStyle name="40% - Accent6 5 3 2 10" xfId="26932"/>
    <cellStyle name="40% - Accent6 5 3 2 2" xfId="2493"/>
    <cellStyle name="40% - Accent6 5 3 2 2 2" xfId="4093"/>
    <cellStyle name="40% - Accent6 5 3 2 2 2 2" xfId="9067"/>
    <cellStyle name="40% - Accent6 5 3 2 2 2 3" xfId="13344"/>
    <cellStyle name="40% - Accent6 5 3 2 2 2 4" xfId="17603"/>
    <cellStyle name="40% - Accent6 5 3 2 2 2 5" xfId="21822"/>
    <cellStyle name="40% - Accent6 5 3 2 2 2 6" xfId="26017"/>
    <cellStyle name="40% - Accent6 5 3 2 2 2 7" xfId="29913"/>
    <cellStyle name="40% - Accent6 5 3 2 2 3" xfId="7469"/>
    <cellStyle name="40% - Accent6 5 3 2 2 4" xfId="11754"/>
    <cellStyle name="40% - Accent6 5 3 2 2 5" xfId="16026"/>
    <cellStyle name="40% - Accent6 5 3 2 2 6" xfId="20261"/>
    <cellStyle name="40% - Accent6 5 3 2 2 7" xfId="24499"/>
    <cellStyle name="40% - Accent6 5 3 2 2 8" xfId="28577"/>
    <cellStyle name="40% - Accent6 5 3 2 3" xfId="3436"/>
    <cellStyle name="40% - Accent6 5 3 2 3 2" xfId="8410"/>
    <cellStyle name="40% - Accent6 5 3 2 3 3" xfId="12687"/>
    <cellStyle name="40% - Accent6 5 3 2 3 4" xfId="16946"/>
    <cellStyle name="40% - Accent6 5 3 2 3 5" xfId="21165"/>
    <cellStyle name="40% - Accent6 5 3 2 3 6" xfId="25360"/>
    <cellStyle name="40% - Accent6 5 3 2 3 7" xfId="29256"/>
    <cellStyle name="40% - Accent6 5 3 2 4" xfId="4784"/>
    <cellStyle name="40% - Accent6 5 3 2 4 2" xfId="9756"/>
    <cellStyle name="40% - Accent6 5 3 2 4 3" xfId="14034"/>
    <cellStyle name="40% - Accent6 5 3 2 4 4" xfId="18291"/>
    <cellStyle name="40% - Accent6 5 3 2 4 5" xfId="22508"/>
    <cellStyle name="40% - Accent6 5 3 2 4 6" xfId="26694"/>
    <cellStyle name="40% - Accent6 5 3 2 4 7" xfId="30573"/>
    <cellStyle name="40% - Accent6 5 3 2 5" xfId="5702"/>
    <cellStyle name="40% - Accent6 5 3 2 6" xfId="9994"/>
    <cellStyle name="40% - Accent6 5 3 2 7" xfId="14272"/>
    <cellStyle name="40% - Accent6 5 3 2 8" xfId="18529"/>
    <cellStyle name="40% - Accent6 5 3 2 9" xfId="22780"/>
    <cellStyle name="40% - Accent6 5 3 3" xfId="1647"/>
    <cellStyle name="40% - Accent6 5 3 3 2" xfId="3764"/>
    <cellStyle name="40% - Accent6 5 3 3 2 2" xfId="8738"/>
    <cellStyle name="40% - Accent6 5 3 3 2 3" xfId="13015"/>
    <cellStyle name="40% - Accent6 5 3 3 2 4" xfId="17274"/>
    <cellStyle name="40% - Accent6 5 3 3 2 5" xfId="21493"/>
    <cellStyle name="40% - Accent6 5 3 3 2 6" xfId="25688"/>
    <cellStyle name="40% - Accent6 5 3 3 2 7" xfId="29584"/>
    <cellStyle name="40% - Accent6 5 3 3 3" xfId="6624"/>
    <cellStyle name="40% - Accent6 5 3 3 4" xfId="10913"/>
    <cellStyle name="40% - Accent6 5 3 3 5" xfId="15189"/>
    <cellStyle name="40% - Accent6 5 3 3 6" xfId="19428"/>
    <cellStyle name="40% - Accent6 5 3 3 7" xfId="23676"/>
    <cellStyle name="40% - Accent6 5 3 3 8" xfId="27770"/>
    <cellStyle name="40% - Accent6 5 3 4" xfId="3106"/>
    <cellStyle name="40% - Accent6 5 3 4 2" xfId="8080"/>
    <cellStyle name="40% - Accent6 5 3 4 3" xfId="12357"/>
    <cellStyle name="40% - Accent6 5 3 4 4" xfId="16617"/>
    <cellStyle name="40% - Accent6 5 3 4 5" xfId="20835"/>
    <cellStyle name="40% - Accent6 5 3 4 6" xfId="25031"/>
    <cellStyle name="40% - Accent6 5 3 4 7" xfId="28927"/>
    <cellStyle name="40% - Accent6 5 3 5" xfId="4455"/>
    <cellStyle name="40% - Accent6 5 3 5 2" xfId="9427"/>
    <cellStyle name="40% - Accent6 5 3 5 3" xfId="13705"/>
    <cellStyle name="40% - Accent6 5 3 5 4" xfId="17962"/>
    <cellStyle name="40% - Accent6 5 3 5 5" xfId="22179"/>
    <cellStyle name="40% - Accent6 5 3 5 6" xfId="26365"/>
    <cellStyle name="40% - Accent6 5 3 5 7" xfId="30244"/>
    <cellStyle name="40% - Accent6 5 3 6" xfId="5323"/>
    <cellStyle name="40% - Accent6 5 3 7" xfId="7735"/>
    <cellStyle name="40% - Accent6 5 3 8" xfId="12018"/>
    <cellStyle name="40% - Accent6 5 3 9" xfId="16290"/>
    <cellStyle name="40% - Accent6 5 4" xfId="1913"/>
    <cellStyle name="40% - Accent6 5 4 2" xfId="6889"/>
    <cellStyle name="40% - Accent6 5 4 3" xfId="11175"/>
    <cellStyle name="40% - Accent6 5 4 4" xfId="15447"/>
    <cellStyle name="40% - Accent6 5 4 5" xfId="19685"/>
    <cellStyle name="40% - Accent6 5 4 6" xfId="23923"/>
    <cellStyle name="40% - Accent6 5 4 7" xfId="28004"/>
    <cellStyle name="40% - Accent6 5 5" xfId="1019"/>
    <cellStyle name="40% - Accent6 5 5 2" xfId="5997"/>
    <cellStyle name="40% - Accent6 5 5 3" xfId="10287"/>
    <cellStyle name="40% - Accent6 5 5 4" xfId="14565"/>
    <cellStyle name="40% - Accent6 5 5 5" xfId="18817"/>
    <cellStyle name="40% - Accent6 5 5 6" xfId="23066"/>
    <cellStyle name="40% - Accent6 5 5 7" xfId="27196"/>
    <cellStyle name="40% - Accent6 6" xfId="373"/>
    <cellStyle name="40% - Accent6 6 10" xfId="20673"/>
    <cellStyle name="40% - Accent6 6 11" xfId="24855"/>
    <cellStyle name="40% - Accent6 6 2" xfId="747"/>
    <cellStyle name="40% - Accent6 6 2 10" xfId="18552"/>
    <cellStyle name="40% - Accent6 6 2 11" xfId="22803"/>
    <cellStyle name="40% - Accent6 6 2 12" xfId="26955"/>
    <cellStyle name="40% - Accent6 6 2 2" xfId="1648"/>
    <cellStyle name="40% - Accent6 6 2 2 2" xfId="2494"/>
    <cellStyle name="40% - Accent6 6 2 2 2 2" xfId="7470"/>
    <cellStyle name="40% - Accent6 6 2 2 2 3" xfId="11755"/>
    <cellStyle name="40% - Accent6 6 2 2 2 4" xfId="16027"/>
    <cellStyle name="40% - Accent6 6 2 2 2 5" xfId="20262"/>
    <cellStyle name="40% - Accent6 6 2 2 2 6" xfId="24500"/>
    <cellStyle name="40% - Accent6 6 2 2 2 7" xfId="28578"/>
    <cellStyle name="40% - Accent6 6 2 2 3" xfId="4116"/>
    <cellStyle name="40% - Accent6 6 2 2 3 2" xfId="9090"/>
    <cellStyle name="40% - Accent6 6 2 2 3 3" xfId="13367"/>
    <cellStyle name="40% - Accent6 6 2 2 3 4" xfId="17626"/>
    <cellStyle name="40% - Accent6 6 2 2 3 5" xfId="21845"/>
    <cellStyle name="40% - Accent6 6 2 2 3 6" xfId="26040"/>
    <cellStyle name="40% - Accent6 6 2 2 3 7" xfId="29936"/>
    <cellStyle name="40% - Accent6 6 2 2 4" xfId="6625"/>
    <cellStyle name="40% - Accent6 6 2 2 5" xfId="10914"/>
    <cellStyle name="40% - Accent6 6 2 2 6" xfId="15190"/>
    <cellStyle name="40% - Accent6 6 2 2 7" xfId="19429"/>
    <cellStyle name="40% - Accent6 6 2 2 8" xfId="23677"/>
    <cellStyle name="40% - Accent6 6 2 2 9" xfId="27771"/>
    <cellStyle name="40% - Accent6 6 2 3" xfId="2006"/>
    <cellStyle name="40% - Accent6 6 2 3 2" xfId="6982"/>
    <cellStyle name="40% - Accent6 6 2 3 3" xfId="11267"/>
    <cellStyle name="40% - Accent6 6 2 3 4" xfId="15539"/>
    <cellStyle name="40% - Accent6 6 2 3 5" xfId="19774"/>
    <cellStyle name="40% - Accent6 6 2 3 6" xfId="24012"/>
    <cellStyle name="40% - Accent6 6 2 3 7" xfId="28090"/>
    <cellStyle name="40% - Accent6 6 2 4" xfId="1145"/>
    <cellStyle name="40% - Accent6 6 2 4 2" xfId="6122"/>
    <cellStyle name="40% - Accent6 6 2 4 3" xfId="10411"/>
    <cellStyle name="40% - Accent6 6 2 4 4" xfId="14689"/>
    <cellStyle name="40% - Accent6 6 2 4 5" xfId="18932"/>
    <cellStyle name="40% - Accent6 6 2 4 6" xfId="23178"/>
    <cellStyle name="40% - Accent6 6 2 4 7" xfId="27283"/>
    <cellStyle name="40% - Accent6 6 2 5" xfId="3459"/>
    <cellStyle name="40% - Accent6 6 2 5 2" xfId="8433"/>
    <cellStyle name="40% - Accent6 6 2 5 3" xfId="12710"/>
    <cellStyle name="40% - Accent6 6 2 5 4" xfId="16969"/>
    <cellStyle name="40% - Accent6 6 2 5 5" xfId="21188"/>
    <cellStyle name="40% - Accent6 6 2 5 6" xfId="25383"/>
    <cellStyle name="40% - Accent6 6 2 5 7" xfId="29279"/>
    <cellStyle name="40% - Accent6 6 2 6" xfId="4807"/>
    <cellStyle name="40% - Accent6 6 2 6 2" xfId="9779"/>
    <cellStyle name="40% - Accent6 6 2 6 3" xfId="14057"/>
    <cellStyle name="40% - Accent6 6 2 6 4" xfId="18314"/>
    <cellStyle name="40% - Accent6 6 2 6 5" xfId="22531"/>
    <cellStyle name="40% - Accent6 6 2 6 6" xfId="26717"/>
    <cellStyle name="40% - Accent6 6 2 6 7" xfId="30596"/>
    <cellStyle name="40% - Accent6 6 2 7" xfId="5725"/>
    <cellStyle name="40% - Accent6 6 2 8" xfId="10017"/>
    <cellStyle name="40% - Accent6 6 2 9" xfId="14295"/>
    <cellStyle name="40% - Accent6 6 3" xfId="1020"/>
    <cellStyle name="40% - Accent6 6 3 2" xfId="3787"/>
    <cellStyle name="40% - Accent6 6 3 2 2" xfId="8761"/>
    <cellStyle name="40% - Accent6 6 3 2 3" xfId="13038"/>
    <cellStyle name="40% - Accent6 6 3 2 4" xfId="17297"/>
    <cellStyle name="40% - Accent6 6 3 2 5" xfId="21516"/>
    <cellStyle name="40% - Accent6 6 3 2 6" xfId="25711"/>
    <cellStyle name="40% - Accent6 6 3 2 7" xfId="29607"/>
    <cellStyle name="40% - Accent6 6 4" xfId="3129"/>
    <cellStyle name="40% - Accent6 6 4 2" xfId="8103"/>
    <cellStyle name="40% - Accent6 6 4 3" xfId="12380"/>
    <cellStyle name="40% - Accent6 6 4 4" xfId="16640"/>
    <cellStyle name="40% - Accent6 6 4 5" xfId="20858"/>
    <cellStyle name="40% - Accent6 6 4 6" xfId="25054"/>
    <cellStyle name="40% - Accent6 6 4 7" xfId="28950"/>
    <cellStyle name="40% - Accent6 6 5" xfId="4478"/>
    <cellStyle name="40% - Accent6 6 5 2" xfId="9450"/>
    <cellStyle name="40% - Accent6 6 5 3" xfId="13728"/>
    <cellStyle name="40% - Accent6 6 5 4" xfId="17985"/>
    <cellStyle name="40% - Accent6 6 5 5" xfId="22202"/>
    <cellStyle name="40% - Accent6 6 5 6" xfId="26388"/>
    <cellStyle name="40% - Accent6 6 5 7" xfId="30267"/>
    <cellStyle name="40% - Accent6 6 6" xfId="5352"/>
    <cellStyle name="40% - Accent6 6 7" xfId="7896"/>
    <cellStyle name="40% - Accent6 6 8" xfId="12174"/>
    <cellStyle name="40% - Accent6 6 9" xfId="16435"/>
    <cellStyle name="40% - Accent6 7" xfId="560"/>
    <cellStyle name="40% - Accent6 7 2" xfId="1649"/>
    <cellStyle name="40% - Accent6 7 2 2" xfId="2495"/>
    <cellStyle name="40% - Accent6 7 2 2 2" xfId="7471"/>
    <cellStyle name="40% - Accent6 7 2 2 3" xfId="11756"/>
    <cellStyle name="40% - Accent6 7 2 2 4" xfId="16028"/>
    <cellStyle name="40% - Accent6 7 2 2 5" xfId="20263"/>
    <cellStyle name="40% - Accent6 7 2 2 6" xfId="24501"/>
    <cellStyle name="40% - Accent6 7 2 2 7" xfId="28579"/>
    <cellStyle name="40% - Accent6 7 2 3" xfId="6626"/>
    <cellStyle name="40% - Accent6 7 2 4" xfId="10915"/>
    <cellStyle name="40% - Accent6 7 2 5" xfId="15191"/>
    <cellStyle name="40% - Accent6 7 2 6" xfId="19430"/>
    <cellStyle name="40% - Accent6 7 2 7" xfId="23678"/>
    <cellStyle name="40% - Accent6 7 2 8" xfId="27772"/>
    <cellStyle name="40% - Accent6 7 3" xfId="2139"/>
    <cellStyle name="40% - Accent6 7 3 2" xfId="7115"/>
    <cellStyle name="40% - Accent6 7 3 3" xfId="11400"/>
    <cellStyle name="40% - Accent6 7 3 4" xfId="15672"/>
    <cellStyle name="40% - Accent6 7 3 5" xfId="19907"/>
    <cellStyle name="40% - Accent6 7 3 6" xfId="24145"/>
    <cellStyle name="40% - Accent6 7 3 7" xfId="28223"/>
    <cellStyle name="40% - Accent6 7 4" xfId="1280"/>
    <cellStyle name="40% - Accent6 7 4 2" xfId="6257"/>
    <cellStyle name="40% - Accent6 7 4 3" xfId="10546"/>
    <cellStyle name="40% - Accent6 7 4 4" xfId="14822"/>
    <cellStyle name="40% - Accent6 7 4 5" xfId="19065"/>
    <cellStyle name="40% - Accent6 7 4 6" xfId="23311"/>
    <cellStyle name="40% - Accent6 7 4 7" xfId="27416"/>
    <cellStyle name="40% - Accent6 8" xfId="1650"/>
    <cellStyle name="60% - Accent1" xfId="13" builtinId="32" customBuiltin="1"/>
    <cellStyle name="60% - Accent1 2" xfId="76"/>
    <cellStyle name="60% - Accent1 2 2" xfId="4312"/>
    <cellStyle name="60% - Accent1 3" xfId="132"/>
    <cellStyle name="60% - Accent1 4" xfId="272"/>
    <cellStyle name="60% - Accent1 5" xfId="561"/>
    <cellStyle name="60% - Accent2" xfId="14" builtinId="36" customBuiltin="1"/>
    <cellStyle name="60% - Accent2 2" xfId="80"/>
    <cellStyle name="60% - Accent2 2 2" xfId="4311"/>
    <cellStyle name="60% - Accent2 3" xfId="133"/>
    <cellStyle name="60% - Accent2 4" xfId="229"/>
    <cellStyle name="60% - Accent2 5" xfId="562"/>
    <cellStyle name="60% - Accent3" xfId="15" builtinId="40" customBuiltin="1"/>
    <cellStyle name="60% - Accent3 2" xfId="84"/>
    <cellStyle name="60% - Accent3 2 2" xfId="4310"/>
    <cellStyle name="60% - Accent3 3" xfId="134"/>
    <cellStyle name="60% - Accent3 4" xfId="226"/>
    <cellStyle name="60% - Accent3 5" xfId="563"/>
    <cellStyle name="60% - Accent4" xfId="16" builtinId="44" customBuiltin="1"/>
    <cellStyle name="60% - Accent4 2" xfId="88"/>
    <cellStyle name="60% - Accent4 2 2" xfId="4309"/>
    <cellStyle name="60% - Accent4 3" xfId="135"/>
    <cellStyle name="60% - Accent4 4" xfId="262"/>
    <cellStyle name="60% - Accent4 5" xfId="564"/>
    <cellStyle name="60% - Accent5" xfId="17" builtinId="48" customBuiltin="1"/>
    <cellStyle name="60% - Accent5 2" xfId="92"/>
    <cellStyle name="60% - Accent5 2 2" xfId="4308"/>
    <cellStyle name="60% - Accent5 3" xfId="136"/>
    <cellStyle name="60% - Accent5 4" xfId="265"/>
    <cellStyle name="60% - Accent5 5" xfId="565"/>
    <cellStyle name="60% - Accent6" xfId="18" builtinId="52" customBuiltin="1"/>
    <cellStyle name="60% - Accent6 2" xfId="96"/>
    <cellStyle name="60% - Accent6 2 2" xfId="4307"/>
    <cellStyle name="60% - Accent6 3" xfId="137"/>
    <cellStyle name="60% - Accent6 4" xfId="214"/>
    <cellStyle name="60% - Accent6 5" xfId="566"/>
    <cellStyle name="Accent1" xfId="19" builtinId="29" customBuiltin="1"/>
    <cellStyle name="Accent1 2" xfId="73"/>
    <cellStyle name="Accent1 2 2" xfId="4306"/>
    <cellStyle name="Accent1 3" xfId="138"/>
    <cellStyle name="Accent1 4" xfId="224"/>
    <cellStyle name="Accent1 5" xfId="567"/>
    <cellStyle name="Accent2" xfId="20" builtinId="33" customBuiltin="1"/>
    <cellStyle name="Accent2 2" xfId="77"/>
    <cellStyle name="Accent2 2 2" xfId="4305"/>
    <cellStyle name="Accent2 3" xfId="139"/>
    <cellStyle name="Accent2 4" xfId="255"/>
    <cellStyle name="Accent2 5" xfId="568"/>
    <cellStyle name="Accent3" xfId="21" builtinId="37" customBuiltin="1"/>
    <cellStyle name="Accent3 2" xfId="81"/>
    <cellStyle name="Accent3 2 2" xfId="4304"/>
    <cellStyle name="Accent3 3" xfId="140"/>
    <cellStyle name="Accent3 4" xfId="251"/>
    <cellStyle name="Accent3 5" xfId="569"/>
    <cellStyle name="Accent4" xfId="22" builtinId="41" customBuiltin="1"/>
    <cellStyle name="Accent4 2" xfId="85"/>
    <cellStyle name="Accent4 2 2" xfId="4303"/>
    <cellStyle name="Accent4 3" xfId="141"/>
    <cellStyle name="Accent4 4" xfId="269"/>
    <cellStyle name="Accent4 5" xfId="570"/>
    <cellStyle name="Accent5" xfId="23" builtinId="45" customBuiltin="1"/>
    <cellStyle name="Accent5 2" xfId="89"/>
    <cellStyle name="Accent5 2 2" xfId="4302"/>
    <cellStyle name="Accent5 3" xfId="142"/>
    <cellStyle name="Accent5 4" xfId="209"/>
    <cellStyle name="Accent5 5" xfId="571"/>
    <cellStyle name="Accent6" xfId="24" builtinId="49" customBuiltin="1"/>
    <cellStyle name="Accent6 2" xfId="93"/>
    <cellStyle name="Accent6 2 2" xfId="4301"/>
    <cellStyle name="Accent6 3" xfId="143"/>
    <cellStyle name="Accent6 4" xfId="267"/>
    <cellStyle name="Accent6 5" xfId="572"/>
    <cellStyle name="Bad" xfId="25" builtinId="27" customBuiltin="1"/>
    <cellStyle name="Bad 2" xfId="62"/>
    <cellStyle name="Bad 2 2" xfId="4300"/>
    <cellStyle name="Bad 3" xfId="144"/>
    <cellStyle name="Bad 4" xfId="222"/>
    <cellStyle name="Bad 5" xfId="573"/>
    <cellStyle name="Body: normal cell" xfId="2788"/>
    <cellStyle name="Calculation" xfId="26" builtinId="22" customBuiltin="1"/>
    <cellStyle name="Calculation 2" xfId="66"/>
    <cellStyle name="Calculation 2 2" xfId="4299"/>
    <cellStyle name="Calculation 3" xfId="145"/>
    <cellStyle name="Calculation 3 2" xfId="1657"/>
    <cellStyle name="Calculation 3 2 2" xfId="2496"/>
    <cellStyle name="Calculation 3 3" xfId="1840"/>
    <cellStyle name="Calculation 4" xfId="220"/>
    <cellStyle name="Calculation 4 2" xfId="1918"/>
    <cellStyle name="Calculation 5" xfId="574"/>
    <cellStyle name="Calculation 5 2" xfId="2497"/>
    <cellStyle name="Check Cell" xfId="27" builtinId="23" customBuiltin="1"/>
    <cellStyle name="Check Cell 2" xfId="68"/>
    <cellStyle name="Check Cell 2 2" xfId="4298"/>
    <cellStyle name="Check Cell 3" xfId="146"/>
    <cellStyle name="Check Cell 4" xfId="254"/>
    <cellStyle name="Check Cell 5" xfId="575"/>
    <cellStyle name="Comma" xfId="28" builtinId="3"/>
    <cellStyle name="Comma [0] 2" xfId="29"/>
    <cellStyle name="Comma 10" xfId="2935"/>
    <cellStyle name="Comma 100" xfId="993"/>
    <cellStyle name="Comma 101" xfId="2933"/>
    <cellStyle name="Comma 102" xfId="2674"/>
    <cellStyle name="Comma 103" xfId="2804"/>
    <cellStyle name="Comma 104" xfId="2682"/>
    <cellStyle name="Comma 105" xfId="2920"/>
    <cellStyle name="Comma 106" xfId="2899"/>
    <cellStyle name="Comma 107" xfId="2738"/>
    <cellStyle name="Comma 108" xfId="2847"/>
    <cellStyle name="Comma 109" xfId="2747"/>
    <cellStyle name="Comma 11" xfId="2966"/>
    <cellStyle name="Comma 110" xfId="2742"/>
    <cellStyle name="Comma 111" xfId="2777"/>
    <cellStyle name="Comma 112" xfId="1038"/>
    <cellStyle name="Comma 113" xfId="2945"/>
    <cellStyle name="Comma 114" xfId="2820"/>
    <cellStyle name="Comma 115" xfId="2839"/>
    <cellStyle name="Comma 116" xfId="2907"/>
    <cellStyle name="Comma 117" xfId="2866"/>
    <cellStyle name="Comma 118" xfId="970"/>
    <cellStyle name="Comma 119" xfId="2787"/>
    <cellStyle name="Comma 12" xfId="2939"/>
    <cellStyle name="Comma 120" xfId="2934"/>
    <cellStyle name="Comma 121" xfId="936"/>
    <cellStyle name="Comma 122" xfId="2961"/>
    <cellStyle name="Comma 123" xfId="2941"/>
    <cellStyle name="Comma 124" xfId="2704"/>
    <cellStyle name="Comma 125" xfId="2706"/>
    <cellStyle name="Comma 126" xfId="2874"/>
    <cellStyle name="Comma 127" xfId="2915"/>
    <cellStyle name="Comma 128" xfId="2731"/>
    <cellStyle name="Comma 129" xfId="2829"/>
    <cellStyle name="Comma 13" xfId="2789"/>
    <cellStyle name="Comma 130" xfId="2809"/>
    <cellStyle name="Comma 131" xfId="2797"/>
    <cellStyle name="Comma 132" xfId="2766"/>
    <cellStyle name="Comma 133" xfId="2943"/>
    <cellStyle name="Comma 134" xfId="2890"/>
    <cellStyle name="Comma 135" xfId="2737"/>
    <cellStyle name="Comma 136" xfId="2784"/>
    <cellStyle name="Comma 137" xfId="2761"/>
    <cellStyle name="Comma 138" xfId="2942"/>
    <cellStyle name="Comma 139" xfId="2875"/>
    <cellStyle name="Comma 14" xfId="2808"/>
    <cellStyle name="Comma 140" xfId="2793"/>
    <cellStyle name="Comma 141" xfId="2834"/>
    <cellStyle name="Comma 142" xfId="2850"/>
    <cellStyle name="Comma 143" xfId="1032"/>
    <cellStyle name="Comma 144" xfId="2830"/>
    <cellStyle name="Comma 145" xfId="2810"/>
    <cellStyle name="Comma 146" xfId="2707"/>
    <cellStyle name="Comma 147" xfId="2772"/>
    <cellStyle name="Comma 148" xfId="1008"/>
    <cellStyle name="Comma 149" xfId="2718"/>
    <cellStyle name="Comma 15" xfId="2888"/>
    <cellStyle name="Comma 150" xfId="2752"/>
    <cellStyle name="Comma 151" xfId="2938"/>
    <cellStyle name="Comma 152" xfId="2860"/>
    <cellStyle name="Comma 153" xfId="2675"/>
    <cellStyle name="Comma 154" xfId="1092"/>
    <cellStyle name="Comma 155" xfId="2909"/>
    <cellStyle name="Comma 156" xfId="2678"/>
    <cellStyle name="Comma 157" xfId="2749"/>
    <cellStyle name="Comma 158" xfId="2923"/>
    <cellStyle name="Comma 159" xfId="922"/>
    <cellStyle name="Comma 16" xfId="2833"/>
    <cellStyle name="Comma 160" xfId="2764"/>
    <cellStyle name="Comma 161" xfId="2897"/>
    <cellStyle name="Comma 162" xfId="2926"/>
    <cellStyle name="Comma 163" xfId="2898"/>
    <cellStyle name="Comma 164" xfId="2854"/>
    <cellStyle name="Comma 165" xfId="2790"/>
    <cellStyle name="Comma 166" xfId="945"/>
    <cellStyle name="Comma 167" xfId="2755"/>
    <cellStyle name="Comma 168" xfId="2872"/>
    <cellStyle name="Comma 169" xfId="2744"/>
    <cellStyle name="Comma 17" xfId="2853"/>
    <cellStyle name="Comma 170" xfId="2805"/>
    <cellStyle name="Comma 171" xfId="2928"/>
    <cellStyle name="Comma 172" xfId="2956"/>
    <cellStyle name="Comma 173" xfId="2880"/>
    <cellStyle name="Comma 174" xfId="2733"/>
    <cellStyle name="Comma 175" xfId="2913"/>
    <cellStyle name="Comma 175 2" xfId="2894"/>
    <cellStyle name="Comma 175 2 2" xfId="2835"/>
    <cellStyle name="Comma 175 2 2 2" xfId="7810"/>
    <cellStyle name="Comma 175 2 2 3" xfId="12090"/>
    <cellStyle name="Comma 175 2 2 4" xfId="16357"/>
    <cellStyle name="Comma 175 2 2 5" xfId="20582"/>
    <cellStyle name="Comma 175 2 2 6" xfId="24798"/>
    <cellStyle name="Comma 175 2 2 7" xfId="28770"/>
    <cellStyle name="Comma 175 2 3" xfId="7868"/>
    <cellStyle name="Comma 175 2 4" xfId="12148"/>
    <cellStyle name="Comma 175 2 5" xfId="16410"/>
    <cellStyle name="Comma 175 2 6" xfId="20635"/>
    <cellStyle name="Comma 175 2 7" xfId="24838"/>
    <cellStyle name="Comma 175 2 8" xfId="28781"/>
    <cellStyle name="Comma 175 3" xfId="2868"/>
    <cellStyle name="Comma 175 3 2" xfId="7842"/>
    <cellStyle name="Comma 175 3 3" xfId="12122"/>
    <cellStyle name="Comma 175 3 4" xfId="16387"/>
    <cellStyle name="Comma 175 3 5" xfId="20613"/>
    <cellStyle name="Comma 175 3 6" xfId="24819"/>
    <cellStyle name="Comma 175 3 7" xfId="28776"/>
    <cellStyle name="Comma 175 4" xfId="7887"/>
    <cellStyle name="Comma 175 5" xfId="12165"/>
    <cellStyle name="Comma 175 6" xfId="16428"/>
    <cellStyle name="Comma 175 7" xfId="20653"/>
    <cellStyle name="Comma 175 8" xfId="24851"/>
    <cellStyle name="Comma 175 9" xfId="28784"/>
    <cellStyle name="Comma 176" xfId="996"/>
    <cellStyle name="Comma 176 2" xfId="2937"/>
    <cellStyle name="Comma 176 2 2" xfId="2827"/>
    <cellStyle name="Comma 176 2 2 2" xfId="7802"/>
    <cellStyle name="Comma 176 2 2 3" xfId="12082"/>
    <cellStyle name="Comma 176 2 2 4" xfId="16350"/>
    <cellStyle name="Comma 176 2 2 5" xfId="20574"/>
    <cellStyle name="Comma 176 2 2 6" xfId="24792"/>
    <cellStyle name="Comma 176 2 2 7" xfId="28768"/>
    <cellStyle name="Comma 176 2 3" xfId="7911"/>
    <cellStyle name="Comma 176 2 4" xfId="12189"/>
    <cellStyle name="Comma 176 2 5" xfId="16449"/>
    <cellStyle name="Comma 176 2 6" xfId="20672"/>
    <cellStyle name="Comma 176 2 7" xfId="24868"/>
    <cellStyle name="Comma 176 2 8" xfId="28786"/>
    <cellStyle name="Comma 176 3" xfId="2893"/>
    <cellStyle name="Comma 176 3 2" xfId="7867"/>
    <cellStyle name="Comma 176 3 3" xfId="12147"/>
    <cellStyle name="Comma 176 3 4" xfId="16409"/>
    <cellStyle name="Comma 176 3 5" xfId="20634"/>
    <cellStyle name="Comma 176 3 6" xfId="24837"/>
    <cellStyle name="Comma 176 3 7" xfId="28780"/>
    <cellStyle name="Comma 176 4" xfId="5974"/>
    <cellStyle name="Comma 176 5" xfId="10264"/>
    <cellStyle name="Comma 176 6" xfId="14542"/>
    <cellStyle name="Comma 176 7" xfId="18795"/>
    <cellStyle name="Comma 176 8" xfId="23046"/>
    <cellStyle name="Comma 176 9" xfId="27180"/>
    <cellStyle name="Comma 177" xfId="1672"/>
    <cellStyle name="Comma 177 2" xfId="2795"/>
    <cellStyle name="Comma 177 2 2" xfId="1654"/>
    <cellStyle name="Comma 177 2 2 2" xfId="6631"/>
    <cellStyle name="Comma 177 2 2 3" xfId="10920"/>
    <cellStyle name="Comma 177 2 2 4" xfId="15196"/>
    <cellStyle name="Comma 177 2 2 5" xfId="19434"/>
    <cellStyle name="Comma 177 2 2 6" xfId="23682"/>
    <cellStyle name="Comma 177 2 2 7" xfId="27773"/>
    <cellStyle name="Comma 177 2 3" xfId="7770"/>
    <cellStyle name="Comma 177 2 4" xfId="12052"/>
    <cellStyle name="Comma 177 2 5" xfId="16321"/>
    <cellStyle name="Comma 177 2 6" xfId="20546"/>
    <cellStyle name="Comma 177 2 7" xfId="24767"/>
    <cellStyle name="Comma 177 2 8" xfId="28760"/>
    <cellStyle name="Comma 177 3" xfId="2691"/>
    <cellStyle name="Comma 177 3 2" xfId="7667"/>
    <cellStyle name="Comma 177 3 3" xfId="11949"/>
    <cellStyle name="Comma 177 3 4" xfId="16223"/>
    <cellStyle name="Comma 177 3 5" xfId="20452"/>
    <cellStyle name="Comma 177 3 6" xfId="24687"/>
    <cellStyle name="Comma 177 3 7" xfId="28743"/>
    <cellStyle name="Comma 177 4" xfId="6648"/>
    <cellStyle name="Comma 177 5" xfId="10936"/>
    <cellStyle name="Comma 177 6" xfId="15211"/>
    <cellStyle name="Comma 177 7" xfId="19449"/>
    <cellStyle name="Comma 177 8" xfId="23696"/>
    <cellStyle name="Comma 177 9" xfId="27782"/>
    <cellStyle name="Comma 178" xfId="2710"/>
    <cellStyle name="Comma 178 2" xfId="2848"/>
    <cellStyle name="Comma 178 2 2" xfId="2715"/>
    <cellStyle name="Comma 178 2 2 2" xfId="7691"/>
    <cellStyle name="Comma 178 2 2 3" xfId="11973"/>
    <cellStyle name="Comma 178 2 2 4" xfId="16247"/>
    <cellStyle name="Comma 178 2 2 5" xfId="20473"/>
    <cellStyle name="Comma 178 2 2 6" xfId="24706"/>
    <cellStyle name="Comma 178 2 2 7" xfId="28751"/>
    <cellStyle name="Comma 178 2 3" xfId="7823"/>
    <cellStyle name="Comma 178 2 4" xfId="12103"/>
    <cellStyle name="Comma 178 2 5" xfId="16369"/>
    <cellStyle name="Comma 178 2 6" xfId="20595"/>
    <cellStyle name="Comma 178 2 7" xfId="24808"/>
    <cellStyle name="Comma 178 2 8" xfId="28775"/>
    <cellStyle name="Comma 178 3" xfId="2840"/>
    <cellStyle name="Comma 178 3 2" xfId="7815"/>
    <cellStyle name="Comma 178 3 3" xfId="12095"/>
    <cellStyle name="Comma 178 3 4" xfId="16361"/>
    <cellStyle name="Comma 178 3 5" xfId="20587"/>
    <cellStyle name="Comma 178 3 6" xfId="24802"/>
    <cellStyle name="Comma 178 3 7" xfId="28772"/>
    <cellStyle name="Comma 178 4" xfId="7686"/>
    <cellStyle name="Comma 178 5" xfId="11968"/>
    <cellStyle name="Comma 178 6" xfId="16242"/>
    <cellStyle name="Comma 178 7" xfId="20469"/>
    <cellStyle name="Comma 178 8" xfId="24702"/>
    <cellStyle name="Comma 178 9" xfId="28748"/>
    <cellStyle name="Comma 179" xfId="2700"/>
    <cellStyle name="Comma 179 2" xfId="2821"/>
    <cellStyle name="Comma 179 2 2" xfId="2825"/>
    <cellStyle name="Comma 179 2 2 2" xfId="7800"/>
    <cellStyle name="Comma 179 2 2 3" xfId="12080"/>
    <cellStyle name="Comma 179 2 2 4" xfId="16348"/>
    <cellStyle name="Comma 179 2 2 5" xfId="20572"/>
    <cellStyle name="Comma 179 2 2 6" xfId="24790"/>
    <cellStyle name="Comma 179 2 2 7" xfId="28766"/>
    <cellStyle name="Comma 179 2 3" xfId="7796"/>
    <cellStyle name="Comma 179 2 4" xfId="12076"/>
    <cellStyle name="Comma 179 2 5" xfId="16344"/>
    <cellStyle name="Comma 179 2 6" xfId="20568"/>
    <cellStyle name="Comma 179 2 7" xfId="24787"/>
    <cellStyle name="Comma 179 2 8" xfId="28765"/>
    <cellStyle name="Comma 179 3" xfId="2799"/>
    <cellStyle name="Comma 179 3 2" xfId="7774"/>
    <cellStyle name="Comma 179 3 3" xfId="12056"/>
    <cellStyle name="Comma 179 3 4" xfId="16325"/>
    <cellStyle name="Comma 179 3 5" xfId="20550"/>
    <cellStyle name="Comma 179 3 6" xfId="24771"/>
    <cellStyle name="Comma 179 3 7" xfId="28763"/>
    <cellStyle name="Comma 179 4" xfId="7676"/>
    <cellStyle name="Comma 179 5" xfId="11958"/>
    <cellStyle name="Comma 179 6" xfId="16232"/>
    <cellStyle name="Comma 179 7" xfId="20459"/>
    <cellStyle name="Comma 179 8" xfId="24695"/>
    <cellStyle name="Comma 179 9" xfId="28747"/>
    <cellStyle name="Comma 18" xfId="929"/>
    <cellStyle name="Comma 180" xfId="2870"/>
    <cellStyle name="Comma 180 2" xfId="2767"/>
    <cellStyle name="Comma 180 2 2" xfId="2842"/>
    <cellStyle name="Comma 180 2 2 2" xfId="7817"/>
    <cellStyle name="Comma 180 2 2 3" xfId="12097"/>
    <cellStyle name="Comma 180 2 2 4" xfId="16363"/>
    <cellStyle name="Comma 180 2 2 5" xfId="20589"/>
    <cellStyle name="Comma 180 2 2 6" xfId="24803"/>
    <cellStyle name="Comma 180 2 2 7" xfId="28773"/>
    <cellStyle name="Comma 180 2 3" xfId="7742"/>
    <cellStyle name="Comma 180 2 4" xfId="12024"/>
    <cellStyle name="Comma 180 2 5" xfId="16296"/>
    <cellStyle name="Comma 180 2 6" xfId="20519"/>
    <cellStyle name="Comma 180 2 7" xfId="24747"/>
    <cellStyle name="Comma 180 2 8" xfId="28758"/>
    <cellStyle name="Comma 180 3" xfId="2887"/>
    <cellStyle name="Comma 180 3 2" xfId="7861"/>
    <cellStyle name="Comma 180 3 3" xfId="12141"/>
    <cellStyle name="Comma 180 3 4" xfId="16404"/>
    <cellStyle name="Comma 180 3 5" xfId="20628"/>
    <cellStyle name="Comma 180 3 6" xfId="24833"/>
    <cellStyle name="Comma 180 3 7" xfId="28779"/>
    <cellStyle name="Comma 180 4" xfId="7844"/>
    <cellStyle name="Comma 180 5" xfId="12124"/>
    <cellStyle name="Comma 180 6" xfId="16389"/>
    <cellStyle name="Comma 180 7" xfId="20615"/>
    <cellStyle name="Comma 180 8" xfId="24821"/>
    <cellStyle name="Comma 180 9" xfId="28777"/>
    <cellStyle name="Comma 181" xfId="2846"/>
    <cellStyle name="Comma 181 2" xfId="2871"/>
    <cellStyle name="Comma 181 2 2" xfId="2908"/>
    <cellStyle name="Comma 181 2 2 2" xfId="7882"/>
    <cellStyle name="Comma 181 2 2 3" xfId="12160"/>
    <cellStyle name="Comma 181 2 2 4" xfId="16423"/>
    <cellStyle name="Comma 181 2 2 5" xfId="20648"/>
    <cellStyle name="Comma 181 2 2 6" xfId="24847"/>
    <cellStyle name="Comma 181 2 2 7" xfId="28782"/>
    <cellStyle name="Comma 181 2 3" xfId="7845"/>
    <cellStyle name="Comma 181 2 4" xfId="12125"/>
    <cellStyle name="Comma 181 2 5" xfId="16390"/>
    <cellStyle name="Comma 181 2 6" xfId="20616"/>
    <cellStyle name="Comma 181 2 7" xfId="24822"/>
    <cellStyle name="Comma 181 2 8" xfId="28778"/>
    <cellStyle name="Comma 181 3" xfId="2714"/>
    <cellStyle name="Comma 181 3 2" xfId="7690"/>
    <cellStyle name="Comma 181 3 3" xfId="11972"/>
    <cellStyle name="Comma 181 3 4" xfId="16246"/>
    <cellStyle name="Comma 181 3 5" xfId="20472"/>
    <cellStyle name="Comma 181 3 6" xfId="24705"/>
    <cellStyle name="Comma 181 3 7" xfId="28750"/>
    <cellStyle name="Comma 181 4" xfId="7821"/>
    <cellStyle name="Comma 181 5" xfId="12101"/>
    <cellStyle name="Comma 181 6" xfId="16367"/>
    <cellStyle name="Comma 181 7" xfId="20593"/>
    <cellStyle name="Comma 181 8" xfId="24806"/>
    <cellStyle name="Comma 181 9" xfId="28774"/>
    <cellStyle name="Comma 182" xfId="2921"/>
    <cellStyle name="Comma 182 2" xfId="2798"/>
    <cellStyle name="Comma 182 2 2" xfId="7773"/>
    <cellStyle name="Comma 182 2 3" xfId="12055"/>
    <cellStyle name="Comma 182 2 4" xfId="16324"/>
    <cellStyle name="Comma 182 2 5" xfId="20549"/>
    <cellStyle name="Comma 182 2 6" xfId="24770"/>
    <cellStyle name="Comma 182 2 7" xfId="28762"/>
    <cellStyle name="Comma 182 3" xfId="7895"/>
    <cellStyle name="Comma 182 4" xfId="12173"/>
    <cellStyle name="Comma 182 5" xfId="16434"/>
    <cellStyle name="Comma 182 6" xfId="20659"/>
    <cellStyle name="Comma 182 7" xfId="24854"/>
    <cellStyle name="Comma 182 8" xfId="28785"/>
    <cellStyle name="Comma 183" xfId="2708"/>
    <cellStyle name="Comma 184" xfId="2689"/>
    <cellStyle name="Comma 185" xfId="2802"/>
    <cellStyle name="Comma 186" xfId="2697"/>
    <cellStyle name="Comma 187" xfId="2843"/>
    <cellStyle name="Comma 188" xfId="2763"/>
    <cellStyle name="Comma 189" xfId="2703"/>
    <cellStyle name="Comma 19" xfId="2922"/>
    <cellStyle name="Comma 190" xfId="2686"/>
    <cellStyle name="Comma 191" xfId="2671"/>
    <cellStyle name="Comma 192" xfId="2816"/>
    <cellStyle name="Comma 193" xfId="2925"/>
    <cellStyle name="Comma 194" xfId="2725"/>
    <cellStyle name="Comma 195" xfId="1652"/>
    <cellStyle name="Comma 196" xfId="972"/>
    <cellStyle name="Comma 197" xfId="2728"/>
    <cellStyle name="Comma 198" xfId="2950"/>
    <cellStyle name="Comma 199" xfId="971"/>
    <cellStyle name="Comma 2" xfId="30"/>
    <cellStyle name="Comma 2 2" xfId="147"/>
    <cellStyle name="Comma 2 2 2" xfId="2735"/>
    <cellStyle name="Comma 2 3" xfId="2903"/>
    <cellStyle name="Comma 2 4" xfId="926"/>
    <cellStyle name="Comma 20" xfId="2940"/>
    <cellStyle name="Comma 200" xfId="2859"/>
    <cellStyle name="Comma 201" xfId="2709"/>
    <cellStyle name="Comma 202" xfId="2739"/>
    <cellStyle name="Comma 203" xfId="2841"/>
    <cellStyle name="Comma 204" xfId="2701"/>
    <cellStyle name="Comma 205" xfId="2944"/>
    <cellStyle name="Comma 206" xfId="2927"/>
    <cellStyle name="Comma 207" xfId="2778"/>
    <cellStyle name="Comma 208" xfId="2750"/>
    <cellStyle name="Comma 209" xfId="2785"/>
    <cellStyle name="Comma 21" xfId="2786"/>
    <cellStyle name="Comma 210" xfId="2745"/>
    <cellStyle name="Comma 211" xfId="2952"/>
    <cellStyle name="Comma 211 2" xfId="7926"/>
    <cellStyle name="Comma 211 3" xfId="12203"/>
    <cellStyle name="Comma 211 4" xfId="16463"/>
    <cellStyle name="Comma 211 5" xfId="20685"/>
    <cellStyle name="Comma 211 6" xfId="24880"/>
    <cellStyle name="Comma 211 7" xfId="28788"/>
    <cellStyle name="Comma 212" xfId="2814"/>
    <cellStyle name="Comma 212 2" xfId="7789"/>
    <cellStyle name="Comma 212 3" xfId="12070"/>
    <cellStyle name="Comma 212 4" xfId="16338"/>
    <cellStyle name="Comma 212 5" xfId="20562"/>
    <cellStyle name="Comma 212 6" xfId="24782"/>
    <cellStyle name="Comma 212 7" xfId="28764"/>
    <cellStyle name="Comma 213" xfId="2693"/>
    <cellStyle name="Comma 213 2" xfId="7669"/>
    <cellStyle name="Comma 213 3" xfId="11951"/>
    <cellStyle name="Comma 213 4" xfId="16225"/>
    <cellStyle name="Comma 213 5" xfId="20454"/>
    <cellStyle name="Comma 213 6" xfId="24689"/>
    <cellStyle name="Comma 213 7" xfId="28745"/>
    <cellStyle name="Comma 214" xfId="2720"/>
    <cellStyle name="Comma 214 2" xfId="7696"/>
    <cellStyle name="Comma 214 3" xfId="11978"/>
    <cellStyle name="Comma 214 4" xfId="16252"/>
    <cellStyle name="Comma 214 5" xfId="20477"/>
    <cellStyle name="Comma 214 6" xfId="24711"/>
    <cellStyle name="Comma 214 7" xfId="28754"/>
    <cellStyle name="Comma 215" xfId="2712"/>
    <cellStyle name="Comma 215 2" xfId="7688"/>
    <cellStyle name="Comma 215 3" xfId="11970"/>
    <cellStyle name="Comma 215 4" xfId="16244"/>
    <cellStyle name="Comma 215 5" xfId="20470"/>
    <cellStyle name="Comma 215 6" xfId="24704"/>
    <cellStyle name="Comma 215 7" xfId="28749"/>
    <cellStyle name="Comma 216" xfId="2964"/>
    <cellStyle name="Comma 216 2" xfId="7938"/>
    <cellStyle name="Comma 216 3" xfId="12215"/>
    <cellStyle name="Comma 216 4" xfId="16475"/>
    <cellStyle name="Comma 216 5" xfId="20694"/>
    <cellStyle name="Comma 216 6" xfId="24892"/>
    <cellStyle name="Comma 216 7" xfId="28791"/>
    <cellStyle name="Comma 217" xfId="2692"/>
    <cellStyle name="Comma 217 2" xfId="7668"/>
    <cellStyle name="Comma 217 3" xfId="11950"/>
    <cellStyle name="Comma 217 4" xfId="16224"/>
    <cellStyle name="Comma 217 5" xfId="20453"/>
    <cellStyle name="Comma 217 6" xfId="24688"/>
    <cellStyle name="Comma 217 7" xfId="28744"/>
    <cellStyle name="Comma 218" xfId="2724"/>
    <cellStyle name="Comma 218 2" xfId="7700"/>
    <cellStyle name="Comma 218 3" xfId="11982"/>
    <cellStyle name="Comma 218 4" xfId="16255"/>
    <cellStyle name="Comma 218 5" xfId="20480"/>
    <cellStyle name="Comma 218 6" xfId="24712"/>
    <cellStyle name="Comma 218 7" xfId="28755"/>
    <cellStyle name="Comma 219" xfId="2968"/>
    <cellStyle name="Comma 219 2" xfId="7942"/>
    <cellStyle name="Comma 219 3" xfId="12219"/>
    <cellStyle name="Comma 219 4" xfId="16479"/>
    <cellStyle name="Comma 219 5" xfId="20698"/>
    <cellStyle name="Comma 219 6" xfId="24896"/>
    <cellStyle name="Comma 219 7" xfId="28793"/>
    <cellStyle name="Comma 22" xfId="2760"/>
    <cellStyle name="Comma 220" xfId="2969"/>
    <cellStyle name="Comma 220 2" xfId="7943"/>
    <cellStyle name="Comma 220 3" xfId="12220"/>
    <cellStyle name="Comma 220 4" xfId="16480"/>
    <cellStyle name="Comma 220 5" xfId="20699"/>
    <cellStyle name="Comma 220 6" xfId="24897"/>
    <cellStyle name="Comma 220 7" xfId="28794"/>
    <cellStyle name="Comma 221" xfId="2967"/>
    <cellStyle name="Comma 221 2" xfId="7941"/>
    <cellStyle name="Comma 221 3" xfId="12218"/>
    <cellStyle name="Comma 221 4" xfId="16478"/>
    <cellStyle name="Comma 221 5" xfId="20697"/>
    <cellStyle name="Comma 221 6" xfId="24895"/>
    <cellStyle name="Comma 221 7" xfId="28792"/>
    <cellStyle name="Comma 222" xfId="2717"/>
    <cellStyle name="Comma 222 2" xfId="7693"/>
    <cellStyle name="Comma 222 3" xfId="11975"/>
    <cellStyle name="Comma 222 4" xfId="16249"/>
    <cellStyle name="Comma 222 5" xfId="20475"/>
    <cellStyle name="Comma 222 6" xfId="24708"/>
    <cellStyle name="Comma 222 7" xfId="28753"/>
    <cellStyle name="Comma 223" xfId="4291"/>
    <cellStyle name="Comma 23" xfId="2672"/>
    <cellStyle name="Comma 24" xfId="2883"/>
    <cellStyle name="Comma 25" xfId="2768"/>
    <cellStyle name="Comma 26" xfId="2931"/>
    <cellStyle name="Comma 27" xfId="2869"/>
    <cellStyle name="Comma 28" xfId="2730"/>
    <cellStyle name="Comma 29" xfId="2882"/>
    <cellStyle name="Comma 3" xfId="103"/>
    <cellStyle name="Comma 3 10" xfId="4343"/>
    <cellStyle name="Comma 3 10 2" xfId="9315"/>
    <cellStyle name="Comma 3 10 3" xfId="13593"/>
    <cellStyle name="Comma 3 10 4" xfId="17850"/>
    <cellStyle name="Comma 3 10 5" xfId="22067"/>
    <cellStyle name="Comma 3 10 6" xfId="26253"/>
    <cellStyle name="Comma 3 10 7" xfId="30132"/>
    <cellStyle name="Comma 3 11" xfId="5084"/>
    <cellStyle name="Comma 3 12" xfId="6914"/>
    <cellStyle name="Comma 3 13" xfId="11199"/>
    <cellStyle name="Comma 3 14" xfId="15472"/>
    <cellStyle name="Comma 3 15" xfId="19475"/>
    <cellStyle name="Comma 3 16" xfId="23946"/>
    <cellStyle name="Comma 3 2" xfId="191"/>
    <cellStyle name="Comma 3 3" xfId="294"/>
    <cellStyle name="Comma 3 3 10" xfId="14473"/>
    <cellStyle name="Comma 3 3 11" xfId="18773"/>
    <cellStyle name="Comma 3 3 12" xfId="22979"/>
    <cellStyle name="Comma 3 3 2" xfId="677"/>
    <cellStyle name="Comma 3 3 2 10" xfId="22733"/>
    <cellStyle name="Comma 3 3 2 11" xfId="11158"/>
    <cellStyle name="Comma 3 3 2 2" xfId="2498"/>
    <cellStyle name="Comma 3 3 2 2 2" xfId="4046"/>
    <cellStyle name="Comma 3 3 2 2 2 2" xfId="9020"/>
    <cellStyle name="Comma 3 3 2 2 2 3" xfId="13297"/>
    <cellStyle name="Comma 3 3 2 2 2 4" xfId="17556"/>
    <cellStyle name="Comma 3 3 2 2 2 5" xfId="21775"/>
    <cellStyle name="Comma 3 3 2 2 2 6" xfId="25970"/>
    <cellStyle name="Comma 3 3 2 2 2 7" xfId="29866"/>
    <cellStyle name="Comma 3 3 2 2 3" xfId="7474"/>
    <cellStyle name="Comma 3 3 2 2 4" xfId="11759"/>
    <cellStyle name="Comma 3 3 2 2 5" xfId="16031"/>
    <cellStyle name="Comma 3 3 2 2 6" xfId="20266"/>
    <cellStyle name="Comma 3 3 2 2 7" xfId="24504"/>
    <cellStyle name="Comma 3 3 2 2 8" xfId="28580"/>
    <cellStyle name="Comma 3 3 2 3" xfId="1659"/>
    <cellStyle name="Comma 3 3 2 3 2" xfId="6636"/>
    <cellStyle name="Comma 3 3 2 3 3" xfId="10925"/>
    <cellStyle name="Comma 3 3 2 3 4" xfId="15201"/>
    <cellStyle name="Comma 3 3 2 3 5" xfId="19438"/>
    <cellStyle name="Comma 3 3 2 3 6" xfId="23685"/>
    <cellStyle name="Comma 3 3 2 3 7" xfId="27774"/>
    <cellStyle name="Comma 3 3 2 4" xfId="3389"/>
    <cellStyle name="Comma 3 3 2 4 2" xfId="8363"/>
    <cellStyle name="Comma 3 3 2 4 3" xfId="12640"/>
    <cellStyle name="Comma 3 3 2 4 4" xfId="16899"/>
    <cellStyle name="Comma 3 3 2 4 5" xfId="21118"/>
    <cellStyle name="Comma 3 3 2 4 6" xfId="25313"/>
    <cellStyle name="Comma 3 3 2 4 7" xfId="29209"/>
    <cellStyle name="Comma 3 3 2 5" xfId="4737"/>
    <cellStyle name="Comma 3 3 2 5 2" xfId="9709"/>
    <cellStyle name="Comma 3 3 2 5 3" xfId="13987"/>
    <cellStyle name="Comma 3 3 2 5 4" xfId="18244"/>
    <cellStyle name="Comma 3 3 2 5 5" xfId="22461"/>
    <cellStyle name="Comma 3 3 2 5 6" xfId="26647"/>
    <cellStyle name="Comma 3 3 2 5 7" xfId="30526"/>
    <cellStyle name="Comma 3 3 2 6" xfId="5655"/>
    <cellStyle name="Comma 3 3 2 7" xfId="5269"/>
    <cellStyle name="Comma 3 3 2 8" xfId="7798"/>
    <cellStyle name="Comma 3 3 2 9" xfId="12078"/>
    <cellStyle name="Comma 3 3 3" xfId="1971"/>
    <cellStyle name="Comma 3 3 3 2" xfId="3717"/>
    <cellStyle name="Comma 3 3 3 2 2" xfId="8691"/>
    <cellStyle name="Comma 3 3 3 2 3" xfId="12968"/>
    <cellStyle name="Comma 3 3 3 2 4" xfId="17227"/>
    <cellStyle name="Comma 3 3 3 2 5" xfId="21446"/>
    <cellStyle name="Comma 3 3 3 2 6" xfId="25641"/>
    <cellStyle name="Comma 3 3 3 2 7" xfId="29537"/>
    <cellStyle name="Comma 3 3 3 3" xfId="6947"/>
    <cellStyle name="Comma 3 3 3 4" xfId="11232"/>
    <cellStyle name="Comma 3 3 3 5" xfId="15505"/>
    <cellStyle name="Comma 3 3 3 6" xfId="19741"/>
    <cellStyle name="Comma 3 3 3 7" xfId="23979"/>
    <cellStyle name="Comma 3 3 3 8" xfId="28057"/>
    <cellStyle name="Comma 3 3 4" xfId="1087"/>
    <cellStyle name="Comma 3 3 4 2" xfId="6065"/>
    <cellStyle name="Comma 3 3 4 3" xfId="10354"/>
    <cellStyle name="Comma 3 3 4 4" xfId="14632"/>
    <cellStyle name="Comma 3 3 4 5" xfId="18881"/>
    <cellStyle name="Comma 3 3 4 6" xfId="23129"/>
    <cellStyle name="Comma 3 3 4 7" xfId="27249"/>
    <cellStyle name="Comma 3 3 5" xfId="3059"/>
    <cellStyle name="Comma 3 3 5 2" xfId="8033"/>
    <cellStyle name="Comma 3 3 5 3" xfId="12310"/>
    <cellStyle name="Comma 3 3 5 4" xfId="16570"/>
    <cellStyle name="Comma 3 3 5 5" xfId="20788"/>
    <cellStyle name="Comma 3 3 5 6" xfId="24984"/>
    <cellStyle name="Comma 3 3 5 7" xfId="28880"/>
    <cellStyle name="Comma 3 3 6" xfId="4408"/>
    <cellStyle name="Comma 3 3 6 2" xfId="9380"/>
    <cellStyle name="Comma 3 3 6 3" xfId="13658"/>
    <cellStyle name="Comma 3 3 6 4" xfId="17915"/>
    <cellStyle name="Comma 3 3 6 5" xfId="22132"/>
    <cellStyle name="Comma 3 3 6 6" xfId="26318"/>
    <cellStyle name="Comma 3 3 6 7" xfId="30197"/>
    <cellStyle name="Comma 3 3 7" xfId="5273"/>
    <cellStyle name="Comma 3 3 8" xfId="5903"/>
    <cellStyle name="Comma 3 3 9" xfId="10195"/>
    <cellStyle name="Comma 3 4" xfId="510"/>
    <cellStyle name="Comma 3 4 10" xfId="12143"/>
    <cellStyle name="Comma 3 4 11" xfId="11905"/>
    <cellStyle name="Comma 3 4 12" xfId="20542"/>
    <cellStyle name="Comma 3 4 2" xfId="884"/>
    <cellStyle name="Comma 3 4 2 10" xfId="22940"/>
    <cellStyle name="Comma 3 4 2 11" xfId="27092"/>
    <cellStyle name="Comma 3 4 2 2" xfId="2499"/>
    <cellStyle name="Comma 3 4 2 2 2" xfId="4253"/>
    <cellStyle name="Comma 3 4 2 2 2 2" xfId="9227"/>
    <cellStyle name="Comma 3 4 2 2 2 3" xfId="13504"/>
    <cellStyle name="Comma 3 4 2 2 2 4" xfId="17763"/>
    <cellStyle name="Comma 3 4 2 2 2 5" xfId="21982"/>
    <cellStyle name="Comma 3 4 2 2 2 6" xfId="26177"/>
    <cellStyle name="Comma 3 4 2 2 2 7" xfId="30073"/>
    <cellStyle name="Comma 3 4 2 2 3" xfId="7475"/>
    <cellStyle name="Comma 3 4 2 2 4" xfId="11760"/>
    <cellStyle name="Comma 3 4 2 2 5" xfId="16032"/>
    <cellStyle name="Comma 3 4 2 2 6" xfId="20267"/>
    <cellStyle name="Comma 3 4 2 2 7" xfId="24505"/>
    <cellStyle name="Comma 3 4 2 2 8" xfId="28581"/>
    <cellStyle name="Comma 3 4 2 3" xfId="1660"/>
    <cellStyle name="Comma 3 4 2 3 2" xfId="6637"/>
    <cellStyle name="Comma 3 4 2 3 3" xfId="10926"/>
    <cellStyle name="Comma 3 4 2 3 4" xfId="15202"/>
    <cellStyle name="Comma 3 4 2 3 5" xfId="19439"/>
    <cellStyle name="Comma 3 4 2 3 6" xfId="23686"/>
    <cellStyle name="Comma 3 4 2 3 7" xfId="27775"/>
    <cellStyle name="Comma 3 4 2 4" xfId="3596"/>
    <cellStyle name="Comma 3 4 2 4 2" xfId="8570"/>
    <cellStyle name="Comma 3 4 2 4 3" xfId="12847"/>
    <cellStyle name="Comma 3 4 2 4 4" xfId="17106"/>
    <cellStyle name="Comma 3 4 2 4 5" xfId="21325"/>
    <cellStyle name="Comma 3 4 2 4 6" xfId="25520"/>
    <cellStyle name="Comma 3 4 2 4 7" xfId="29416"/>
    <cellStyle name="Comma 3 4 2 5" xfId="4944"/>
    <cellStyle name="Comma 3 4 2 5 2" xfId="9916"/>
    <cellStyle name="Comma 3 4 2 5 3" xfId="14194"/>
    <cellStyle name="Comma 3 4 2 5 4" xfId="18451"/>
    <cellStyle name="Comma 3 4 2 5 5" xfId="22668"/>
    <cellStyle name="Comma 3 4 2 5 6" xfId="26854"/>
    <cellStyle name="Comma 3 4 2 5 7" xfId="30733"/>
    <cellStyle name="Comma 3 4 2 6" xfId="5862"/>
    <cellStyle name="Comma 3 4 2 7" xfId="10154"/>
    <cellStyle name="Comma 3 4 2 8" xfId="14432"/>
    <cellStyle name="Comma 3 4 2 9" xfId="18689"/>
    <cellStyle name="Comma 3 4 3" xfId="2158"/>
    <cellStyle name="Comma 3 4 3 2" xfId="3924"/>
    <cellStyle name="Comma 3 4 3 2 2" xfId="8898"/>
    <cellStyle name="Comma 3 4 3 2 3" xfId="13175"/>
    <cellStyle name="Comma 3 4 3 2 4" xfId="17434"/>
    <cellStyle name="Comma 3 4 3 2 5" xfId="21653"/>
    <cellStyle name="Comma 3 4 3 2 6" xfId="25848"/>
    <cellStyle name="Comma 3 4 3 2 7" xfId="29744"/>
    <cellStyle name="Comma 3 4 3 3" xfId="7134"/>
    <cellStyle name="Comma 3 4 3 4" xfId="11419"/>
    <cellStyle name="Comma 3 4 3 5" xfId="15691"/>
    <cellStyle name="Comma 3 4 3 6" xfId="19926"/>
    <cellStyle name="Comma 3 4 3 7" xfId="24164"/>
    <cellStyle name="Comma 3 4 3 8" xfId="28242"/>
    <cellStyle name="Comma 3 4 4" xfId="1301"/>
    <cellStyle name="Comma 3 4 4 2" xfId="6278"/>
    <cellStyle name="Comma 3 4 4 3" xfId="10567"/>
    <cellStyle name="Comma 3 4 4 4" xfId="14843"/>
    <cellStyle name="Comma 3 4 4 5" xfId="19085"/>
    <cellStyle name="Comma 3 4 4 6" xfId="23332"/>
    <cellStyle name="Comma 3 4 4 7" xfId="27435"/>
    <cellStyle name="Comma 3 4 5" xfId="3266"/>
    <cellStyle name="Comma 3 4 5 2" xfId="8240"/>
    <cellStyle name="Comma 3 4 5 3" xfId="12517"/>
    <cellStyle name="Comma 3 4 5 4" xfId="16777"/>
    <cellStyle name="Comma 3 4 5 5" xfId="20995"/>
    <cellStyle name="Comma 3 4 5 6" xfId="25191"/>
    <cellStyle name="Comma 3 4 5 7" xfId="29087"/>
    <cellStyle name="Comma 3 4 6" xfId="4615"/>
    <cellStyle name="Comma 3 4 6 2" xfId="9587"/>
    <cellStyle name="Comma 3 4 6 3" xfId="13865"/>
    <cellStyle name="Comma 3 4 6 4" xfId="18122"/>
    <cellStyle name="Comma 3 4 6 5" xfId="22339"/>
    <cellStyle name="Comma 3 4 6 6" xfId="26525"/>
    <cellStyle name="Comma 3 4 6 7" xfId="30404"/>
    <cellStyle name="Comma 3 4 7" xfId="5489"/>
    <cellStyle name="Comma 3 4 8" xfId="5230"/>
    <cellStyle name="Comma 3 4 9" xfId="7863"/>
    <cellStyle name="Comma 3 5" xfId="611"/>
    <cellStyle name="Comma 3 5 10" xfId="16209"/>
    <cellStyle name="Comma 3 5 11" xfId="18824"/>
    <cellStyle name="Comma 3 5 12" xfId="24676"/>
    <cellStyle name="Comma 3 5 2" xfId="1662"/>
    <cellStyle name="Comma 3 5 2 2" xfId="2501"/>
    <cellStyle name="Comma 3 5 2 2 2" xfId="7477"/>
    <cellStyle name="Comma 3 5 2 2 3" xfId="11762"/>
    <cellStyle name="Comma 3 5 2 2 4" xfId="16034"/>
    <cellStyle name="Comma 3 5 2 2 5" xfId="20269"/>
    <cellStyle name="Comma 3 5 2 2 6" xfId="24507"/>
    <cellStyle name="Comma 3 5 2 2 7" xfId="28583"/>
    <cellStyle name="Comma 3 5 2 3" xfId="3980"/>
    <cellStyle name="Comma 3 5 2 3 2" xfId="8954"/>
    <cellStyle name="Comma 3 5 2 3 3" xfId="13231"/>
    <cellStyle name="Comma 3 5 2 3 4" xfId="17490"/>
    <cellStyle name="Comma 3 5 2 3 5" xfId="21709"/>
    <cellStyle name="Comma 3 5 2 3 6" xfId="25904"/>
    <cellStyle name="Comma 3 5 2 3 7" xfId="29800"/>
    <cellStyle name="Comma 3 5 2 4" xfId="6639"/>
    <cellStyle name="Comma 3 5 2 5" xfId="10928"/>
    <cellStyle name="Comma 3 5 2 6" xfId="15204"/>
    <cellStyle name="Comma 3 5 2 7" xfId="19441"/>
    <cellStyle name="Comma 3 5 2 8" xfId="23688"/>
    <cellStyle name="Comma 3 5 2 9" xfId="27777"/>
    <cellStyle name="Comma 3 5 3" xfId="2500"/>
    <cellStyle name="Comma 3 5 3 2" xfId="7476"/>
    <cellStyle name="Comma 3 5 3 3" xfId="11761"/>
    <cellStyle name="Comma 3 5 3 4" xfId="16033"/>
    <cellStyle name="Comma 3 5 3 5" xfId="20268"/>
    <cellStyle name="Comma 3 5 3 6" xfId="24506"/>
    <cellStyle name="Comma 3 5 3 7" xfId="28582"/>
    <cellStyle name="Comma 3 5 4" xfId="1661"/>
    <cellStyle name="Comma 3 5 4 2" xfId="6638"/>
    <cellStyle name="Comma 3 5 4 3" xfId="10927"/>
    <cellStyle name="Comma 3 5 4 4" xfId="15203"/>
    <cellStyle name="Comma 3 5 4 5" xfId="19440"/>
    <cellStyle name="Comma 3 5 4 6" xfId="23687"/>
    <cellStyle name="Comma 3 5 4 7" xfId="27776"/>
    <cellStyle name="Comma 3 5 5" xfId="3323"/>
    <cellStyle name="Comma 3 5 5 2" xfId="8297"/>
    <cellStyle name="Comma 3 5 5 3" xfId="12574"/>
    <cellStyle name="Comma 3 5 5 4" xfId="16833"/>
    <cellStyle name="Comma 3 5 5 5" xfId="21052"/>
    <cellStyle name="Comma 3 5 5 6" xfId="25247"/>
    <cellStyle name="Comma 3 5 5 7" xfId="29143"/>
    <cellStyle name="Comma 3 5 6" xfId="4671"/>
    <cellStyle name="Comma 3 5 6 2" xfId="9643"/>
    <cellStyle name="Comma 3 5 6 3" xfId="13921"/>
    <cellStyle name="Comma 3 5 6 4" xfId="18178"/>
    <cellStyle name="Comma 3 5 6 5" xfId="22395"/>
    <cellStyle name="Comma 3 5 6 6" xfId="26581"/>
    <cellStyle name="Comma 3 5 6 7" xfId="30460"/>
    <cellStyle name="Comma 3 5 7" xfId="5589"/>
    <cellStyle name="Comma 3 5 8" xfId="7653"/>
    <cellStyle name="Comma 3 5 9" xfId="11935"/>
    <cellStyle name="Comma 3 6" xfId="1663"/>
    <cellStyle name="Comma 3 6 2" xfId="2502"/>
    <cellStyle name="Comma 3 6 2 2" xfId="7478"/>
    <cellStyle name="Comma 3 6 2 3" xfId="11763"/>
    <cellStyle name="Comma 3 6 2 4" xfId="16035"/>
    <cellStyle name="Comma 3 6 2 5" xfId="20270"/>
    <cellStyle name="Comma 3 6 2 6" xfId="24508"/>
    <cellStyle name="Comma 3 6 2 7" xfId="28584"/>
    <cellStyle name="Comma 3 6 3" xfId="3651"/>
    <cellStyle name="Comma 3 6 3 2" xfId="8625"/>
    <cellStyle name="Comma 3 6 3 3" xfId="12902"/>
    <cellStyle name="Comma 3 6 3 4" xfId="17161"/>
    <cellStyle name="Comma 3 6 3 5" xfId="21380"/>
    <cellStyle name="Comma 3 6 3 6" xfId="25575"/>
    <cellStyle name="Comma 3 6 3 7" xfId="29471"/>
    <cellStyle name="Comma 3 6 4" xfId="6640"/>
    <cellStyle name="Comma 3 6 5" xfId="10929"/>
    <cellStyle name="Comma 3 6 6" xfId="15205"/>
    <cellStyle name="Comma 3 6 7" xfId="19442"/>
    <cellStyle name="Comma 3 6 8" xfId="23689"/>
    <cellStyle name="Comma 3 6 9" xfId="27778"/>
    <cellStyle name="Comma 3 7" xfId="1863"/>
    <cellStyle name="Comma 3 7 2" xfId="6839"/>
    <cellStyle name="Comma 3 7 3" xfId="11125"/>
    <cellStyle name="Comma 3 7 4" xfId="15399"/>
    <cellStyle name="Comma 3 7 5" xfId="19635"/>
    <cellStyle name="Comma 3 7 6" xfId="23875"/>
    <cellStyle name="Comma 3 7 7" xfId="27956"/>
    <cellStyle name="Comma 3 8" xfId="950"/>
    <cellStyle name="Comma 3 8 2" xfId="5928"/>
    <cellStyle name="Comma 3 8 3" xfId="10218"/>
    <cellStyle name="Comma 3 8 4" xfId="14497"/>
    <cellStyle name="Comma 3 8 5" xfId="18752"/>
    <cellStyle name="Comma 3 8 6" xfId="23002"/>
    <cellStyle name="Comma 3 8 7" xfId="27147"/>
    <cellStyle name="Comma 3 9" xfId="2988"/>
    <cellStyle name="Comma 3 9 2" xfId="7962"/>
    <cellStyle name="Comma 3 9 3" xfId="12239"/>
    <cellStyle name="Comma 3 9 4" xfId="16499"/>
    <cellStyle name="Comma 3 9 5" xfId="20718"/>
    <cellStyle name="Comma 3 9 6" xfId="24916"/>
    <cellStyle name="Comma 3 9 7" xfId="28813"/>
    <cellStyle name="Comma 30" xfId="2815"/>
    <cellStyle name="Comma 31" xfId="2932"/>
    <cellStyle name="Comma 32" xfId="2863"/>
    <cellStyle name="Comma 33" xfId="1653"/>
    <cellStyle name="Comma 34" xfId="965"/>
    <cellStyle name="Comma 35" xfId="2822"/>
    <cellStyle name="Comma 36" xfId="974"/>
    <cellStyle name="Comma 37" xfId="2779"/>
    <cellStyle name="Comma 38" xfId="994"/>
    <cellStyle name="Comma 39" xfId="2775"/>
    <cellStyle name="Comma 4" xfId="219"/>
    <cellStyle name="Comma 40" xfId="2783"/>
    <cellStyle name="Comma 41" xfId="2743"/>
    <cellStyle name="Comma 42" xfId="1668"/>
    <cellStyle name="Comma 43" xfId="2757"/>
    <cellStyle name="Comma 44" xfId="2877"/>
    <cellStyle name="Comma 45" xfId="2844"/>
    <cellStyle name="Comma 46" xfId="2838"/>
    <cellStyle name="Comma 47" xfId="2740"/>
    <cellStyle name="Comma 48" xfId="2694"/>
    <cellStyle name="Comma 49" xfId="2954"/>
    <cellStyle name="Comma 5" xfId="576"/>
    <cellStyle name="Comma 50" xfId="2698"/>
    <cellStyle name="Comma 51" xfId="2905"/>
    <cellStyle name="Comma 52" xfId="992"/>
    <cellStyle name="Comma 53" xfId="2861"/>
    <cellStyle name="Comma 54" xfId="2881"/>
    <cellStyle name="Comma 55" xfId="967"/>
    <cellStyle name="Comma 56" xfId="2681"/>
    <cellStyle name="Comma 57" xfId="2711"/>
    <cellStyle name="Comma 58" xfId="1035"/>
    <cellStyle name="Comma 59" xfId="924"/>
    <cellStyle name="Comma 6" xfId="2796"/>
    <cellStyle name="Comma 6 2" xfId="2688"/>
    <cellStyle name="Comma 6 3" xfId="7771"/>
    <cellStyle name="Comma 6 4" xfId="12053"/>
    <cellStyle name="Comma 6 5" xfId="16322"/>
    <cellStyle name="Comma 6 6" xfId="20547"/>
    <cellStyle name="Comma 6 7" xfId="24768"/>
    <cellStyle name="Comma 6 8" xfId="28761"/>
    <cellStyle name="Comma 60" xfId="2962"/>
    <cellStyle name="Comma 61" xfId="2726"/>
    <cellStyle name="Comma 62" xfId="2855"/>
    <cellStyle name="Comma 63" xfId="2936"/>
    <cellStyle name="Comma 64" xfId="2753"/>
    <cellStyle name="Comma 65" xfId="2695"/>
    <cellStyle name="Comma 66" xfId="2719"/>
    <cellStyle name="Comma 67" xfId="925"/>
    <cellStyle name="Comma 68" xfId="1651"/>
    <cellStyle name="Comma 69" xfId="1005"/>
    <cellStyle name="Comma 7" xfId="2782"/>
    <cellStyle name="Comma 7 2" xfId="1001"/>
    <cellStyle name="Comma 7 3" xfId="7757"/>
    <cellStyle name="Comma 7 4" xfId="12039"/>
    <cellStyle name="Comma 7 5" xfId="16308"/>
    <cellStyle name="Comma 7 6" xfId="20533"/>
    <cellStyle name="Comma 7 7" xfId="24755"/>
    <cellStyle name="Comma 7 8" xfId="28759"/>
    <cellStyle name="Comma 70" xfId="2823"/>
    <cellStyle name="Comma 71" xfId="1655"/>
    <cellStyle name="Comma 72" xfId="2873"/>
    <cellStyle name="Comma 73" xfId="2884"/>
    <cellStyle name="Comma 74" xfId="2864"/>
    <cellStyle name="Comma 75" xfId="2791"/>
    <cellStyle name="Comma 76" xfId="2901"/>
    <cellStyle name="Comma 77" xfId="2960"/>
    <cellStyle name="Comma 78" xfId="2824"/>
    <cellStyle name="Comma 79" xfId="927"/>
    <cellStyle name="Comma 8" xfId="1093"/>
    <cellStyle name="Comma 8 2" xfId="2803"/>
    <cellStyle name="Comma 8 3" xfId="6071"/>
    <cellStyle name="Comma 8 4" xfId="10360"/>
    <cellStyle name="Comma 8 5" xfId="14638"/>
    <cellStyle name="Comma 8 6" xfId="18886"/>
    <cellStyle name="Comma 8 7" xfId="23134"/>
    <cellStyle name="Comma 8 8" xfId="27251"/>
    <cellStyle name="Comma 80" xfId="2771"/>
    <cellStyle name="Comma 81" xfId="2713"/>
    <cellStyle name="Comma 82" xfId="2669"/>
    <cellStyle name="Comma 83" xfId="2896"/>
    <cellStyle name="Comma 84" xfId="2800"/>
    <cellStyle name="Comma 85" xfId="2902"/>
    <cellStyle name="Comma 86" xfId="2895"/>
    <cellStyle name="Comma 87" xfId="2857"/>
    <cellStyle name="Comma 88" xfId="2904"/>
    <cellStyle name="Comma 89" xfId="2705"/>
    <cellStyle name="Comma 9" xfId="968"/>
    <cellStyle name="Comma 90" xfId="2878"/>
    <cellStyle name="Comma 91" xfId="2912"/>
    <cellStyle name="Comma 92" xfId="2762"/>
    <cellStyle name="Comma 93" xfId="2831"/>
    <cellStyle name="Comma 94" xfId="1265"/>
    <cellStyle name="Comma 95" xfId="2924"/>
    <cellStyle name="Comma 96" xfId="2699"/>
    <cellStyle name="Comma 97" xfId="2919"/>
    <cellStyle name="Comma 98" xfId="2867"/>
    <cellStyle name="Comma 99" xfId="2914"/>
    <cellStyle name="Comma0" xfId="2680"/>
    <cellStyle name="Currency" xfId="31" builtinId="4"/>
    <cellStyle name="Currency 2" xfId="32"/>
    <cellStyle name="Currency 2 2" xfId="192"/>
    <cellStyle name="Currency 2 2 2" xfId="1664"/>
    <cellStyle name="Currency 2 2 2 2" xfId="2503"/>
    <cellStyle name="Currency 2 2 2 2 2" xfId="7479"/>
    <cellStyle name="Currency 2 2 2 2 3" xfId="11764"/>
    <cellStyle name="Currency 2 2 2 2 4" xfId="16036"/>
    <cellStyle name="Currency 2 2 2 2 5" xfId="20271"/>
    <cellStyle name="Currency 2 2 2 2 6" xfId="24509"/>
    <cellStyle name="Currency 2 2 2 2 7" xfId="28585"/>
    <cellStyle name="Currency 2 2 2 3" xfId="2769"/>
    <cellStyle name="Currency 2 2 2 4" xfId="6641"/>
    <cellStyle name="Currency 2 2 2 5" xfId="10930"/>
    <cellStyle name="Currency 2 2 2 6" xfId="15206"/>
    <cellStyle name="Currency 2 2 2 7" xfId="19443"/>
    <cellStyle name="Currency 2 2 2 8" xfId="23690"/>
    <cellStyle name="Currency 2 2 2 9" xfId="27779"/>
    <cellStyle name="Currency 2 2 3" xfId="1972"/>
    <cellStyle name="Currency 2 2 3 2" xfId="6948"/>
    <cellStyle name="Currency 2 2 3 3" xfId="11233"/>
    <cellStyle name="Currency 2 2 3 4" xfId="15506"/>
    <cellStyle name="Currency 2 2 3 5" xfId="19742"/>
    <cellStyle name="Currency 2 2 3 6" xfId="23980"/>
    <cellStyle name="Currency 2 2 3 7" xfId="28058"/>
    <cellStyle name="Currency 2 2 4" xfId="1088"/>
    <cellStyle name="Currency 2 2 4 2" xfId="6066"/>
    <cellStyle name="Currency 2 2 4 3" xfId="10355"/>
    <cellStyle name="Currency 2 2 4 4" xfId="14633"/>
    <cellStyle name="Currency 2 2 4 5" xfId="18882"/>
    <cellStyle name="Currency 2 2 4 6" xfId="23130"/>
    <cellStyle name="Currency 2 2 4 7" xfId="27250"/>
    <cellStyle name="Currency 2 3" xfId="2819"/>
    <cellStyle name="Currency 2 4" xfId="2794"/>
    <cellStyle name="Currency 2 5" xfId="3023"/>
    <cellStyle name="Currency 2 5 2" xfId="7997"/>
    <cellStyle name="Currency 2 5 3" xfId="12274"/>
    <cellStyle name="Currency 2 5 4" xfId="16534"/>
    <cellStyle name="Currency 2 5 5" xfId="20753"/>
    <cellStyle name="Currency 2 5 6" xfId="24949"/>
    <cellStyle name="Currency 2 5 7" xfId="28845"/>
    <cellStyle name="Currency 3" xfId="334"/>
    <cellStyle name="Currency 3 10" xfId="12071"/>
    <cellStyle name="Currency 3 11" xfId="16339"/>
    <cellStyle name="Currency 3 12" xfId="20481"/>
    <cellStyle name="Currency 3 13" xfId="24783"/>
    <cellStyle name="Currency 3 2" xfId="714"/>
    <cellStyle name="Currency 3 2 10" xfId="22770"/>
    <cellStyle name="Currency 3 2 11" xfId="26922"/>
    <cellStyle name="Currency 3 2 2" xfId="2504"/>
    <cellStyle name="Currency 3 2 2 2" xfId="4083"/>
    <cellStyle name="Currency 3 2 2 2 2" xfId="9057"/>
    <cellStyle name="Currency 3 2 2 2 3" xfId="13334"/>
    <cellStyle name="Currency 3 2 2 2 4" xfId="17593"/>
    <cellStyle name="Currency 3 2 2 2 5" xfId="21812"/>
    <cellStyle name="Currency 3 2 2 2 6" xfId="26007"/>
    <cellStyle name="Currency 3 2 2 2 7" xfId="29903"/>
    <cellStyle name="Currency 3 2 2 3" xfId="7480"/>
    <cellStyle name="Currency 3 2 2 4" xfId="11765"/>
    <cellStyle name="Currency 3 2 2 5" xfId="16037"/>
    <cellStyle name="Currency 3 2 2 6" xfId="20272"/>
    <cellStyle name="Currency 3 2 2 7" xfId="24510"/>
    <cellStyle name="Currency 3 2 2 8" xfId="28586"/>
    <cellStyle name="Currency 3 2 3" xfId="1665"/>
    <cellStyle name="Currency 3 2 3 2" xfId="6642"/>
    <cellStyle name="Currency 3 2 3 3" xfId="10931"/>
    <cellStyle name="Currency 3 2 3 4" xfId="15207"/>
    <cellStyle name="Currency 3 2 3 5" xfId="19444"/>
    <cellStyle name="Currency 3 2 3 6" xfId="23691"/>
    <cellStyle name="Currency 3 2 3 7" xfId="27780"/>
    <cellStyle name="Currency 3 2 4" xfId="3426"/>
    <cellStyle name="Currency 3 2 4 2" xfId="8400"/>
    <cellStyle name="Currency 3 2 4 3" xfId="12677"/>
    <cellStyle name="Currency 3 2 4 4" xfId="16936"/>
    <cellStyle name="Currency 3 2 4 5" xfId="21155"/>
    <cellStyle name="Currency 3 2 4 6" xfId="25350"/>
    <cellStyle name="Currency 3 2 4 7" xfId="29246"/>
    <cellStyle name="Currency 3 2 5" xfId="4774"/>
    <cellStyle name="Currency 3 2 5 2" xfId="9746"/>
    <cellStyle name="Currency 3 2 5 3" xfId="14024"/>
    <cellStyle name="Currency 3 2 5 4" xfId="18281"/>
    <cellStyle name="Currency 3 2 5 5" xfId="22498"/>
    <cellStyle name="Currency 3 2 5 6" xfId="26684"/>
    <cellStyle name="Currency 3 2 5 7" xfId="30563"/>
    <cellStyle name="Currency 3 2 6" xfId="5692"/>
    <cellStyle name="Currency 3 2 7" xfId="9984"/>
    <cellStyle name="Currency 3 2 8" xfId="14262"/>
    <cellStyle name="Currency 3 2 9" xfId="18519"/>
    <cellStyle name="Currency 3 3" xfId="1990"/>
    <cellStyle name="Currency 3 3 2" xfId="3754"/>
    <cellStyle name="Currency 3 3 2 2" xfId="8728"/>
    <cellStyle name="Currency 3 3 2 3" xfId="13005"/>
    <cellStyle name="Currency 3 3 2 4" xfId="17264"/>
    <cellStyle name="Currency 3 3 2 5" xfId="21483"/>
    <cellStyle name="Currency 3 3 2 6" xfId="25678"/>
    <cellStyle name="Currency 3 3 2 7" xfId="29574"/>
    <cellStyle name="Currency 3 3 3" xfId="6966"/>
    <cellStyle name="Currency 3 3 4" xfId="11251"/>
    <cellStyle name="Currency 3 3 5" xfId="15523"/>
    <cellStyle name="Currency 3 3 6" xfId="19758"/>
    <cellStyle name="Currency 3 3 7" xfId="23996"/>
    <cellStyle name="Currency 3 3 8" xfId="28074"/>
    <cellStyle name="Currency 3 4" xfId="1129"/>
    <cellStyle name="Currency 3 4 2" xfId="6106"/>
    <cellStyle name="Currency 3 4 3" xfId="10395"/>
    <cellStyle name="Currency 3 4 4" xfId="14673"/>
    <cellStyle name="Currency 3 4 5" xfId="18916"/>
    <cellStyle name="Currency 3 4 6" xfId="23162"/>
    <cellStyle name="Currency 3 4 7" xfId="27267"/>
    <cellStyle name="Currency 3 5" xfId="2889"/>
    <cellStyle name="Currency 3 6" xfId="3096"/>
    <cellStyle name="Currency 3 6 2" xfId="8070"/>
    <cellStyle name="Currency 3 6 3" xfId="12347"/>
    <cellStyle name="Currency 3 6 4" xfId="16607"/>
    <cellStyle name="Currency 3 6 5" xfId="20825"/>
    <cellStyle name="Currency 3 6 6" xfId="25021"/>
    <cellStyle name="Currency 3 6 7" xfId="28917"/>
    <cellStyle name="Currency 3 7" xfId="4445"/>
    <cellStyle name="Currency 3 7 2" xfId="9417"/>
    <cellStyle name="Currency 3 7 3" xfId="13695"/>
    <cellStyle name="Currency 3 7 4" xfId="17952"/>
    <cellStyle name="Currency 3 7 5" xfId="22169"/>
    <cellStyle name="Currency 3 7 6" xfId="26355"/>
    <cellStyle name="Currency 3 7 7" xfId="30234"/>
    <cellStyle name="Currency 3 8" xfId="5313"/>
    <cellStyle name="Currency 3 9" xfId="7790"/>
    <cellStyle name="Currency 4" xfId="577"/>
    <cellStyle name="Currency 4 2" xfId="1666"/>
    <cellStyle name="Currency 4 2 2" xfId="2505"/>
    <cellStyle name="Currency 4 2 2 2" xfId="7481"/>
    <cellStyle name="Currency 4 2 2 3" xfId="11766"/>
    <cellStyle name="Currency 4 2 2 4" xfId="16038"/>
    <cellStyle name="Currency 4 2 2 5" xfId="20273"/>
    <cellStyle name="Currency 4 2 2 6" xfId="24511"/>
    <cellStyle name="Currency 4 2 2 7" xfId="28587"/>
    <cellStyle name="Currency 4 2 3" xfId="6643"/>
    <cellStyle name="Currency 4 2 4" xfId="10932"/>
    <cellStyle name="Currency 4 2 5" xfId="15208"/>
    <cellStyle name="Currency 4 2 6" xfId="19445"/>
    <cellStyle name="Currency 4 2 7" xfId="23692"/>
    <cellStyle name="Currency 4 2 8" xfId="27781"/>
    <cellStyle name="Currency 4 3" xfId="2193"/>
    <cellStyle name="Currency 4 3 2" xfId="7169"/>
    <cellStyle name="Currency 4 3 3" xfId="11454"/>
    <cellStyle name="Currency 4 3 4" xfId="15726"/>
    <cellStyle name="Currency 4 3 5" xfId="19961"/>
    <cellStyle name="Currency 4 3 6" xfId="24199"/>
    <cellStyle name="Currency 4 3 7" xfId="28277"/>
    <cellStyle name="Currency 4 4" xfId="1336"/>
    <cellStyle name="Currency 4 4 2" xfId="6313"/>
    <cellStyle name="Currency 4 4 3" xfId="10602"/>
    <cellStyle name="Currency 4 4 4" xfId="14878"/>
    <cellStyle name="Currency 4 4 5" xfId="19120"/>
    <cellStyle name="Currency 4 4 6" xfId="23367"/>
    <cellStyle name="Currency 4 4 7" xfId="27470"/>
    <cellStyle name="Currency 5" xfId="1667"/>
    <cellStyle name="Currency 5 2" xfId="2756"/>
    <cellStyle name="Currency 5 2 2" xfId="7731"/>
    <cellStyle name="Currency 5 2 3" xfId="12014"/>
    <cellStyle name="Currency 5 2 4" xfId="16286"/>
    <cellStyle name="Currency 5 2 5" xfId="20508"/>
    <cellStyle name="Currency 5 2 6" xfId="24738"/>
    <cellStyle name="Currency 5 2 7" xfId="28757"/>
    <cellStyle name="Currency 5 3" xfId="2963"/>
    <cellStyle name="Currency 5 3 2" xfId="7937"/>
    <cellStyle name="Currency 5 3 3" xfId="12214"/>
    <cellStyle name="Currency 5 3 4" xfId="16474"/>
    <cellStyle name="Currency 5 3 5" xfId="20693"/>
    <cellStyle name="Currency 5 3 6" xfId="24891"/>
    <cellStyle name="Currency 5 3 7" xfId="28790"/>
    <cellStyle name="Currency 6" xfId="2957"/>
    <cellStyle name="Currency 6 2" xfId="2696"/>
    <cellStyle name="Currency 6 2 2" xfId="7672"/>
    <cellStyle name="Currency 6 2 3" xfId="11954"/>
    <cellStyle name="Currency 6 2 4" xfId="16228"/>
    <cellStyle name="Currency 6 2 5" xfId="20456"/>
    <cellStyle name="Currency 6 2 6" xfId="24692"/>
    <cellStyle name="Currency 6 2 7" xfId="28746"/>
    <cellStyle name="Currency 6 3" xfId="7931"/>
    <cellStyle name="Currency 6 4" xfId="12208"/>
    <cellStyle name="Currency 6 5" xfId="16468"/>
    <cellStyle name="Currency 6 6" xfId="20689"/>
    <cellStyle name="Currency 6 7" xfId="24885"/>
    <cellStyle name="Currency 6 8" xfId="28789"/>
    <cellStyle name="Currency 7" xfId="2754"/>
    <cellStyle name="Currency 8" xfId="3021"/>
    <cellStyle name="Currency0" xfId="1656"/>
    <cellStyle name="Date" xfId="966"/>
    <cellStyle name="Explanatory Text" xfId="33" builtinId="53" customBuiltin="1"/>
    <cellStyle name="Explanatory Text 2" xfId="71"/>
    <cellStyle name="Explanatory Text 2 2" xfId="4297"/>
    <cellStyle name="Explanatory Text 3" xfId="148"/>
    <cellStyle name="Explanatory Text 4" xfId="206"/>
    <cellStyle name="Explanatory Text 5" xfId="578"/>
    <cellStyle name="Fixed" xfId="2773"/>
    <cellStyle name="Font: Calibri, 9pt regular" xfId="2676"/>
    <cellStyle name="Footnotes: all except top row" xfId="2862"/>
    <cellStyle name="Footnotes: top row" xfId="2900"/>
    <cellStyle name="Good" xfId="34" builtinId="26" customBuiltin="1"/>
    <cellStyle name="Good 2" xfId="61"/>
    <cellStyle name="Good 2 2" xfId="4296"/>
    <cellStyle name="Good 3" xfId="149"/>
    <cellStyle name="Good 4" xfId="210"/>
    <cellStyle name="Good 5" xfId="579"/>
    <cellStyle name="Header: bottom row" xfId="2734"/>
    <cellStyle name="Header: top rows" xfId="931"/>
    <cellStyle name="Heading 1" xfId="35" builtinId="16" customBuiltin="1"/>
    <cellStyle name="Heading 1 2" xfId="57"/>
    <cellStyle name="Heading 1 2 2" xfId="4295"/>
    <cellStyle name="Heading 1 3" xfId="150"/>
    <cellStyle name="Heading 1 4" xfId="207"/>
    <cellStyle name="Heading 1 5" xfId="580"/>
    <cellStyle name="Heading 1 5 2" xfId="923"/>
    <cellStyle name="Heading 2" xfId="36" builtinId="17" customBuiltin="1"/>
    <cellStyle name="Heading 2 2" xfId="58"/>
    <cellStyle name="Heading 2 2 2" xfId="4294"/>
    <cellStyle name="Heading 2 3" xfId="151"/>
    <cellStyle name="Heading 2 4" xfId="266"/>
    <cellStyle name="Heading 2 5" xfId="581"/>
    <cellStyle name="Heading 2 5 2" xfId="2906"/>
    <cellStyle name="Heading 3" xfId="37" builtinId="18" customBuiltin="1"/>
    <cellStyle name="Heading 3 2" xfId="59"/>
    <cellStyle name="Heading 3 2 2" xfId="4293"/>
    <cellStyle name="Heading 3 3" xfId="152"/>
    <cellStyle name="Heading 3 4" xfId="243"/>
    <cellStyle name="Heading 3 5" xfId="582"/>
    <cellStyle name="Heading 4" xfId="38" builtinId="19" customBuiltin="1"/>
    <cellStyle name="Heading 4 2" xfId="60"/>
    <cellStyle name="Heading 4 2 2" xfId="4292"/>
    <cellStyle name="Heading 4 3" xfId="153"/>
    <cellStyle name="Heading 4 4" xfId="235"/>
    <cellStyle name="Heading 4 5" xfId="583"/>
    <cellStyle name="Hyperlink" xfId="39" builtinId="8"/>
    <cellStyle name="Hyperlink 2" xfId="99"/>
    <cellStyle name="Hyperlink 2 2" xfId="259"/>
    <cellStyle name="Hyperlink 2 2 2" xfId="2727"/>
    <cellStyle name="Hyperlink 2 2 3" xfId="2807"/>
    <cellStyle name="Hyperlink 2 3" xfId="330"/>
    <cellStyle name="Hyperlink 2 3 2" xfId="2852"/>
    <cellStyle name="Hyperlink 2 4" xfId="2959"/>
    <cellStyle name="Hyperlink 3" xfId="154"/>
    <cellStyle name="Hyperlink 3 2" xfId="249"/>
    <cellStyle name="Hyperlink 4" xfId="188"/>
    <cellStyle name="Hyperlink 4 2" xfId="278"/>
    <cellStyle name="Hyperlink 4 2 2" xfId="351"/>
    <cellStyle name="Hyperlink 4 2 3" xfId="1264"/>
    <cellStyle name="Hyperlink 4 2 4" xfId="1054"/>
    <cellStyle name="Hyperlink 4 3" xfId="281"/>
    <cellStyle name="Hyperlink 4 4" xfId="1669"/>
    <cellStyle name="Hyperlink 5" xfId="54"/>
    <cellStyle name="Hyperlink 5 2" xfId="332"/>
    <cellStyle name="Hyperlink 6" xfId="1670"/>
    <cellStyle name="Hyperlink 6 2" xfId="2670"/>
    <cellStyle name="Hyperlink 6 3" xfId="2792"/>
    <cellStyle name="Hyperlink 7" xfId="1838"/>
    <cellStyle name="Hyperlink 7 2" xfId="973"/>
    <cellStyle name="Input" xfId="40" builtinId="20" customBuiltin="1"/>
    <cellStyle name="Input 2" xfId="64"/>
    <cellStyle name="Input 2 2" xfId="4316"/>
    <cellStyle name="Input 3" xfId="155"/>
    <cellStyle name="Input 3 2" xfId="1671"/>
    <cellStyle name="Input 3 2 2" xfId="2506"/>
    <cellStyle name="Input 3 3" xfId="1841"/>
    <cellStyle name="Input 4" xfId="270"/>
    <cellStyle name="Input 4 2" xfId="1916"/>
    <cellStyle name="Input 5" xfId="584"/>
    <cellStyle name="Input 5 2" xfId="2507"/>
    <cellStyle name="Linked Cell" xfId="41" builtinId="24" customBuiltin="1"/>
    <cellStyle name="Linked Cell 2" xfId="67"/>
    <cellStyle name="Linked Cell 2 2" xfId="4317"/>
    <cellStyle name="Linked Cell 3" xfId="156"/>
    <cellStyle name="Linked Cell 4" xfId="227"/>
    <cellStyle name="Linked Cell 5" xfId="585"/>
    <cellStyle name="Neutral" xfId="42" builtinId="28" customBuiltin="1"/>
    <cellStyle name="Neutral 2" xfId="63"/>
    <cellStyle name="Neutral 2 2" xfId="4318"/>
    <cellStyle name="Neutral 3" xfId="157"/>
    <cellStyle name="Neutral 4" xfId="230"/>
    <cellStyle name="Neutral 5" xfId="586"/>
    <cellStyle name="Normal" xfId="0" builtinId="0"/>
    <cellStyle name="Normal 10" xfId="286"/>
    <cellStyle name="Normal 10 10" xfId="16384"/>
    <cellStyle name="Normal 10 11" xfId="20509"/>
    <cellStyle name="Normal 10 12" xfId="24817"/>
    <cellStyle name="Normal 10 2" xfId="427"/>
    <cellStyle name="Normal 10 2 10" xfId="16455"/>
    <cellStyle name="Normal 10 2 11" xfId="20439"/>
    <cellStyle name="Normal 10 2 12" xfId="24874"/>
    <cellStyle name="Normal 10 2 2" xfId="801"/>
    <cellStyle name="Normal 10 2 2 10" xfId="22857"/>
    <cellStyle name="Normal 10 2 2 11" xfId="27009"/>
    <cellStyle name="Normal 10 2 2 2" xfId="2508"/>
    <cellStyle name="Normal 10 2 2 2 2" xfId="4170"/>
    <cellStyle name="Normal 10 2 2 2 2 2" xfId="9144"/>
    <cellStyle name="Normal 10 2 2 2 2 3" xfId="13421"/>
    <cellStyle name="Normal 10 2 2 2 2 4" xfId="17680"/>
    <cellStyle name="Normal 10 2 2 2 2 5" xfId="21899"/>
    <cellStyle name="Normal 10 2 2 2 2 6" xfId="26094"/>
    <cellStyle name="Normal 10 2 2 2 2 7" xfId="29990"/>
    <cellStyle name="Normal 10 2 2 2 3" xfId="7484"/>
    <cellStyle name="Normal 10 2 2 2 4" xfId="11769"/>
    <cellStyle name="Normal 10 2 2 2 5" xfId="16041"/>
    <cellStyle name="Normal 10 2 2 2 6" xfId="20275"/>
    <cellStyle name="Normal 10 2 2 2 7" xfId="24514"/>
    <cellStyle name="Normal 10 2 2 2 8" xfId="28588"/>
    <cellStyle name="Normal 10 2 2 3" xfId="1673"/>
    <cellStyle name="Normal 10 2 2 3 2" xfId="6649"/>
    <cellStyle name="Normal 10 2 2 3 3" xfId="10937"/>
    <cellStyle name="Normal 10 2 2 3 4" xfId="15212"/>
    <cellStyle name="Normal 10 2 2 3 5" xfId="19450"/>
    <cellStyle name="Normal 10 2 2 3 6" xfId="23697"/>
    <cellStyle name="Normal 10 2 2 3 7" xfId="27783"/>
    <cellStyle name="Normal 10 2 2 4" xfId="3513"/>
    <cellStyle name="Normal 10 2 2 4 2" xfId="8487"/>
    <cellStyle name="Normal 10 2 2 4 3" xfId="12764"/>
    <cellStyle name="Normal 10 2 2 4 4" xfId="17023"/>
    <cellStyle name="Normal 10 2 2 4 5" xfId="21242"/>
    <cellStyle name="Normal 10 2 2 4 6" xfId="25437"/>
    <cellStyle name="Normal 10 2 2 4 7" xfId="29333"/>
    <cellStyle name="Normal 10 2 2 5" xfId="4861"/>
    <cellStyle name="Normal 10 2 2 5 2" xfId="9833"/>
    <cellStyle name="Normal 10 2 2 5 3" xfId="14111"/>
    <cellStyle name="Normal 10 2 2 5 4" xfId="18368"/>
    <cellStyle name="Normal 10 2 2 5 5" xfId="22585"/>
    <cellStyle name="Normal 10 2 2 5 6" xfId="26771"/>
    <cellStyle name="Normal 10 2 2 5 7" xfId="30650"/>
    <cellStyle name="Normal 10 2 2 6" xfId="5779"/>
    <cellStyle name="Normal 10 2 2 7" xfId="10071"/>
    <cellStyle name="Normal 10 2 2 8" xfId="14349"/>
    <cellStyle name="Normal 10 2 2 9" xfId="18606"/>
    <cellStyle name="Normal 10 2 3" xfId="2060"/>
    <cellStyle name="Normal 10 2 3 2" xfId="3841"/>
    <cellStyle name="Normal 10 2 3 2 2" xfId="8815"/>
    <cellStyle name="Normal 10 2 3 2 3" xfId="13092"/>
    <cellStyle name="Normal 10 2 3 2 4" xfId="17351"/>
    <cellStyle name="Normal 10 2 3 2 5" xfId="21570"/>
    <cellStyle name="Normal 10 2 3 2 6" xfId="25765"/>
    <cellStyle name="Normal 10 2 3 2 7" xfId="29661"/>
    <cellStyle name="Normal 10 2 3 3" xfId="7036"/>
    <cellStyle name="Normal 10 2 3 4" xfId="11321"/>
    <cellStyle name="Normal 10 2 3 5" xfId="15593"/>
    <cellStyle name="Normal 10 2 3 6" xfId="19828"/>
    <cellStyle name="Normal 10 2 3 7" xfId="24066"/>
    <cellStyle name="Normal 10 2 3 8" xfId="28144"/>
    <cellStyle name="Normal 10 2 4" xfId="1199"/>
    <cellStyle name="Normal 10 2 4 2" xfId="6176"/>
    <cellStyle name="Normal 10 2 4 3" xfId="10465"/>
    <cellStyle name="Normal 10 2 4 4" xfId="14743"/>
    <cellStyle name="Normal 10 2 4 5" xfId="18986"/>
    <cellStyle name="Normal 10 2 4 6" xfId="23232"/>
    <cellStyle name="Normal 10 2 4 7" xfId="27337"/>
    <cellStyle name="Normal 10 2 5" xfId="3183"/>
    <cellStyle name="Normal 10 2 5 2" xfId="8157"/>
    <cellStyle name="Normal 10 2 5 3" xfId="12434"/>
    <cellStyle name="Normal 10 2 5 4" xfId="16694"/>
    <cellStyle name="Normal 10 2 5 5" xfId="20912"/>
    <cellStyle name="Normal 10 2 5 6" xfId="25108"/>
    <cellStyle name="Normal 10 2 5 7" xfId="29004"/>
    <cellStyle name="Normal 10 2 6" xfId="4532"/>
    <cellStyle name="Normal 10 2 6 2" xfId="9504"/>
    <cellStyle name="Normal 10 2 6 3" xfId="13782"/>
    <cellStyle name="Normal 10 2 6 4" xfId="18039"/>
    <cellStyle name="Normal 10 2 6 5" xfId="22256"/>
    <cellStyle name="Normal 10 2 6 6" xfId="26442"/>
    <cellStyle name="Normal 10 2 6 7" xfId="30321"/>
    <cellStyle name="Normal 10 2 7" xfId="5406"/>
    <cellStyle name="Normal 10 2 8" xfId="7917"/>
    <cellStyle name="Normal 10 2 9" xfId="12195"/>
    <cellStyle name="Normal 10 3" xfId="675"/>
    <cellStyle name="Normal 10 3 10" xfId="14571"/>
    <cellStyle name="Normal 10 3 11" xfId="22731"/>
    <cellStyle name="Normal 10 3 12" xfId="23069"/>
    <cellStyle name="Normal 10 3 2" xfId="1674"/>
    <cellStyle name="Normal 10 3 2 2" xfId="2509"/>
    <cellStyle name="Normal 10 3 2 2 2" xfId="7485"/>
    <cellStyle name="Normal 10 3 2 2 3" xfId="11770"/>
    <cellStyle name="Normal 10 3 2 2 4" xfId="16042"/>
    <cellStyle name="Normal 10 3 2 2 5" xfId="20276"/>
    <cellStyle name="Normal 10 3 2 2 6" xfId="24515"/>
    <cellStyle name="Normal 10 3 2 2 7" xfId="28589"/>
    <cellStyle name="Normal 10 3 2 3" xfId="4044"/>
    <cellStyle name="Normal 10 3 2 3 2" xfId="9018"/>
    <cellStyle name="Normal 10 3 2 3 3" xfId="13295"/>
    <cellStyle name="Normal 10 3 2 3 4" xfId="17554"/>
    <cellStyle name="Normal 10 3 2 3 5" xfId="21773"/>
    <cellStyle name="Normal 10 3 2 3 6" xfId="25968"/>
    <cellStyle name="Normal 10 3 2 3 7" xfId="29864"/>
    <cellStyle name="Normal 10 3 2 4" xfId="6650"/>
    <cellStyle name="Normal 10 3 2 5" xfId="10938"/>
    <cellStyle name="Normal 10 3 2 6" xfId="15213"/>
    <cellStyle name="Normal 10 3 2 7" xfId="19451"/>
    <cellStyle name="Normal 10 3 2 8" xfId="23698"/>
    <cellStyle name="Normal 10 3 2 9" xfId="27784"/>
    <cellStyle name="Normal 10 3 3" xfId="1976"/>
    <cellStyle name="Normal 10 3 3 2" xfId="6952"/>
    <cellStyle name="Normal 10 3 3 3" xfId="11237"/>
    <cellStyle name="Normal 10 3 3 4" xfId="15510"/>
    <cellStyle name="Normal 10 3 3 5" xfId="19746"/>
    <cellStyle name="Normal 10 3 3 6" xfId="23984"/>
    <cellStyle name="Normal 10 3 3 7" xfId="28062"/>
    <cellStyle name="Normal 10 3 4" xfId="1098"/>
    <cellStyle name="Normal 10 3 4 2" xfId="6076"/>
    <cellStyle name="Normal 10 3 4 3" xfId="10365"/>
    <cellStyle name="Normal 10 3 4 4" xfId="14643"/>
    <cellStyle name="Normal 10 3 4 5" xfId="18891"/>
    <cellStyle name="Normal 10 3 4 6" xfId="23139"/>
    <cellStyle name="Normal 10 3 4 7" xfId="27255"/>
    <cellStyle name="Normal 10 3 5" xfId="3387"/>
    <cellStyle name="Normal 10 3 5 2" xfId="8361"/>
    <cellStyle name="Normal 10 3 5 3" xfId="12638"/>
    <cellStyle name="Normal 10 3 5 4" xfId="16897"/>
    <cellStyle name="Normal 10 3 5 5" xfId="21116"/>
    <cellStyle name="Normal 10 3 5 6" xfId="25311"/>
    <cellStyle name="Normal 10 3 5 7" xfId="29207"/>
    <cellStyle name="Normal 10 3 6" xfId="4735"/>
    <cellStyle name="Normal 10 3 6 2" xfId="9707"/>
    <cellStyle name="Normal 10 3 6 3" xfId="13985"/>
    <cellStyle name="Normal 10 3 6 4" xfId="18242"/>
    <cellStyle name="Normal 10 3 6 5" xfId="22459"/>
    <cellStyle name="Normal 10 3 6 6" xfId="26645"/>
    <cellStyle name="Normal 10 3 6 7" xfId="30524"/>
    <cellStyle name="Normal 10 3 7" xfId="5653"/>
    <cellStyle name="Normal 10 3 8" xfId="6003"/>
    <cellStyle name="Normal 10 3 9" xfId="10292"/>
    <cellStyle name="Normal 10 4" xfId="1112"/>
    <cellStyle name="Normal 10 4 2" xfId="3715"/>
    <cellStyle name="Normal 10 4 2 2" xfId="8689"/>
    <cellStyle name="Normal 10 4 2 3" xfId="12966"/>
    <cellStyle name="Normal 10 4 2 4" xfId="17225"/>
    <cellStyle name="Normal 10 4 2 5" xfId="21444"/>
    <cellStyle name="Normal 10 4 2 6" xfId="25639"/>
    <cellStyle name="Normal 10 4 2 7" xfId="29535"/>
    <cellStyle name="Normal 10 5" xfId="3057"/>
    <cellStyle name="Normal 10 5 2" xfId="8031"/>
    <cellStyle name="Normal 10 5 3" xfId="12308"/>
    <cellStyle name="Normal 10 5 4" xfId="16568"/>
    <cellStyle name="Normal 10 5 5" xfId="20786"/>
    <cellStyle name="Normal 10 5 6" xfId="24982"/>
    <cellStyle name="Normal 10 5 7" xfId="28878"/>
    <cellStyle name="Normal 10 6" xfId="4406"/>
    <cellStyle name="Normal 10 6 2" xfId="9378"/>
    <cellStyle name="Normal 10 6 3" xfId="13656"/>
    <cellStyle name="Normal 10 6 4" xfId="17913"/>
    <cellStyle name="Normal 10 6 5" xfId="22130"/>
    <cellStyle name="Normal 10 6 6" xfId="26316"/>
    <cellStyle name="Normal 10 6 7" xfId="30195"/>
    <cellStyle name="Normal 10 7" xfId="5265"/>
    <cellStyle name="Normal 10 8" xfId="7838"/>
    <cellStyle name="Normal 10 9" xfId="12118"/>
    <cellStyle name="Normal 11" xfId="208"/>
    <cellStyle name="Normal 11 10" xfId="5222"/>
    <cellStyle name="Normal 11 11" xfId="5052"/>
    <cellStyle name="Normal 11 12" xfId="7839"/>
    <cellStyle name="Normal 11 13" xfId="22025"/>
    <cellStyle name="Normal 11 14" xfId="20434"/>
    <cellStyle name="Normal 11 2" xfId="428"/>
    <cellStyle name="Normal 11 2 10" xfId="16295"/>
    <cellStyle name="Normal 11 2 11" xfId="20669"/>
    <cellStyle name="Normal 11 2 12" xfId="24746"/>
    <cellStyle name="Normal 11 2 2" xfId="802"/>
    <cellStyle name="Normal 11 2 2 10" xfId="22858"/>
    <cellStyle name="Normal 11 2 2 11" xfId="27010"/>
    <cellStyle name="Normal 11 2 2 2" xfId="2510"/>
    <cellStyle name="Normal 11 2 2 2 2" xfId="4171"/>
    <cellStyle name="Normal 11 2 2 2 2 2" xfId="9145"/>
    <cellStyle name="Normal 11 2 2 2 2 3" xfId="13422"/>
    <cellStyle name="Normal 11 2 2 2 2 4" xfId="17681"/>
    <cellStyle name="Normal 11 2 2 2 2 5" xfId="21900"/>
    <cellStyle name="Normal 11 2 2 2 2 6" xfId="26095"/>
    <cellStyle name="Normal 11 2 2 2 2 7" xfId="29991"/>
    <cellStyle name="Normal 11 2 2 2 3" xfId="7486"/>
    <cellStyle name="Normal 11 2 2 2 4" xfId="11771"/>
    <cellStyle name="Normal 11 2 2 2 5" xfId="16043"/>
    <cellStyle name="Normal 11 2 2 2 6" xfId="20277"/>
    <cellStyle name="Normal 11 2 2 2 7" xfId="24516"/>
    <cellStyle name="Normal 11 2 2 2 8" xfId="28590"/>
    <cellStyle name="Normal 11 2 2 3" xfId="1675"/>
    <cellStyle name="Normal 11 2 2 3 2" xfId="6651"/>
    <cellStyle name="Normal 11 2 2 3 3" xfId="10939"/>
    <cellStyle name="Normal 11 2 2 3 4" xfId="15214"/>
    <cellStyle name="Normal 11 2 2 3 5" xfId="19452"/>
    <cellStyle name="Normal 11 2 2 3 6" xfId="23699"/>
    <cellStyle name="Normal 11 2 2 3 7" xfId="27785"/>
    <cellStyle name="Normal 11 2 2 4" xfId="3514"/>
    <cellStyle name="Normal 11 2 2 4 2" xfId="8488"/>
    <cellStyle name="Normal 11 2 2 4 3" xfId="12765"/>
    <cellStyle name="Normal 11 2 2 4 4" xfId="17024"/>
    <cellStyle name="Normal 11 2 2 4 5" xfId="21243"/>
    <cellStyle name="Normal 11 2 2 4 6" xfId="25438"/>
    <cellStyle name="Normal 11 2 2 4 7" xfId="29334"/>
    <cellStyle name="Normal 11 2 2 5" xfId="4862"/>
    <cellStyle name="Normal 11 2 2 5 2" xfId="9834"/>
    <cellStyle name="Normal 11 2 2 5 3" xfId="14112"/>
    <cellStyle name="Normal 11 2 2 5 4" xfId="18369"/>
    <cellStyle name="Normal 11 2 2 5 5" xfId="22586"/>
    <cellStyle name="Normal 11 2 2 5 6" xfId="26772"/>
    <cellStyle name="Normal 11 2 2 5 7" xfId="30651"/>
    <cellStyle name="Normal 11 2 2 6" xfId="5780"/>
    <cellStyle name="Normal 11 2 2 7" xfId="10072"/>
    <cellStyle name="Normal 11 2 2 8" xfId="14350"/>
    <cellStyle name="Normal 11 2 2 9" xfId="18607"/>
    <cellStyle name="Normal 11 2 3" xfId="2061"/>
    <cellStyle name="Normal 11 2 3 2" xfId="3842"/>
    <cellStyle name="Normal 11 2 3 2 2" xfId="8816"/>
    <cellStyle name="Normal 11 2 3 2 3" xfId="13093"/>
    <cellStyle name="Normal 11 2 3 2 4" xfId="17352"/>
    <cellStyle name="Normal 11 2 3 2 5" xfId="21571"/>
    <cellStyle name="Normal 11 2 3 2 6" xfId="25766"/>
    <cellStyle name="Normal 11 2 3 2 7" xfId="29662"/>
    <cellStyle name="Normal 11 2 3 3" xfId="7037"/>
    <cellStyle name="Normal 11 2 3 4" xfId="11322"/>
    <cellStyle name="Normal 11 2 3 5" xfId="15594"/>
    <cellStyle name="Normal 11 2 3 6" xfId="19829"/>
    <cellStyle name="Normal 11 2 3 7" xfId="24067"/>
    <cellStyle name="Normal 11 2 3 8" xfId="28145"/>
    <cellStyle name="Normal 11 2 4" xfId="1200"/>
    <cellStyle name="Normal 11 2 4 2" xfId="6177"/>
    <cellStyle name="Normal 11 2 4 3" xfId="10466"/>
    <cellStyle name="Normal 11 2 4 4" xfId="14744"/>
    <cellStyle name="Normal 11 2 4 5" xfId="18987"/>
    <cellStyle name="Normal 11 2 4 6" xfId="23233"/>
    <cellStyle name="Normal 11 2 4 7" xfId="27338"/>
    <cellStyle name="Normal 11 2 5" xfId="3184"/>
    <cellStyle name="Normal 11 2 5 2" xfId="8158"/>
    <cellStyle name="Normal 11 2 5 3" xfId="12435"/>
    <cellStyle name="Normal 11 2 5 4" xfId="16695"/>
    <cellStyle name="Normal 11 2 5 5" xfId="20913"/>
    <cellStyle name="Normal 11 2 5 6" xfId="25109"/>
    <cellStyle name="Normal 11 2 5 7" xfId="29005"/>
    <cellStyle name="Normal 11 2 6" xfId="4533"/>
    <cellStyle name="Normal 11 2 6 2" xfId="9505"/>
    <cellStyle name="Normal 11 2 6 3" xfId="13783"/>
    <cellStyle name="Normal 11 2 6 4" xfId="18040"/>
    <cellStyle name="Normal 11 2 6 5" xfId="22257"/>
    <cellStyle name="Normal 11 2 6 6" xfId="26443"/>
    <cellStyle name="Normal 11 2 6 7" xfId="30322"/>
    <cellStyle name="Normal 11 2 7" xfId="5407"/>
    <cellStyle name="Normal 11 2 8" xfId="7741"/>
    <cellStyle name="Normal 11 2 9" xfId="12023"/>
    <cellStyle name="Normal 11 3" xfId="649"/>
    <cellStyle name="Normal 11 3 10" xfId="16272"/>
    <cellStyle name="Normal 11 3 11" xfId="22705"/>
    <cellStyle name="Normal 11 3 12" xfId="24725"/>
    <cellStyle name="Normal 11 3 2" xfId="1676"/>
    <cellStyle name="Normal 11 3 2 2" xfId="2511"/>
    <cellStyle name="Normal 11 3 2 2 2" xfId="7487"/>
    <cellStyle name="Normal 11 3 2 2 3" xfId="11772"/>
    <cellStyle name="Normal 11 3 2 2 4" xfId="16044"/>
    <cellStyle name="Normal 11 3 2 2 5" xfId="20278"/>
    <cellStyle name="Normal 11 3 2 2 6" xfId="24517"/>
    <cellStyle name="Normal 11 3 2 2 7" xfId="28591"/>
    <cellStyle name="Normal 11 3 2 3" xfId="4018"/>
    <cellStyle name="Normal 11 3 2 3 2" xfId="8992"/>
    <cellStyle name="Normal 11 3 2 3 3" xfId="13269"/>
    <cellStyle name="Normal 11 3 2 3 4" xfId="17528"/>
    <cellStyle name="Normal 11 3 2 3 5" xfId="21747"/>
    <cellStyle name="Normal 11 3 2 3 6" xfId="25942"/>
    <cellStyle name="Normal 11 3 2 3 7" xfId="29838"/>
    <cellStyle name="Normal 11 3 2 4" xfId="6652"/>
    <cellStyle name="Normal 11 3 2 5" xfId="10940"/>
    <cellStyle name="Normal 11 3 2 6" xfId="15215"/>
    <cellStyle name="Normal 11 3 2 7" xfId="19453"/>
    <cellStyle name="Normal 11 3 2 8" xfId="23700"/>
    <cellStyle name="Normal 11 3 2 9" xfId="27786"/>
    <cellStyle name="Normal 11 3 3" xfId="2194"/>
    <cellStyle name="Normal 11 3 3 2" xfId="7170"/>
    <cellStyle name="Normal 11 3 3 3" xfId="11455"/>
    <cellStyle name="Normal 11 3 3 4" xfId="15727"/>
    <cellStyle name="Normal 11 3 3 5" xfId="19962"/>
    <cellStyle name="Normal 11 3 3 6" xfId="24200"/>
    <cellStyle name="Normal 11 3 3 7" xfId="28278"/>
    <cellStyle name="Normal 11 3 4" xfId="1337"/>
    <cellStyle name="Normal 11 3 4 2" xfId="6314"/>
    <cellStyle name="Normal 11 3 4 3" xfId="10603"/>
    <cellStyle name="Normal 11 3 4 4" xfId="14879"/>
    <cellStyle name="Normal 11 3 4 5" xfId="19121"/>
    <cellStyle name="Normal 11 3 4 6" xfId="23368"/>
    <cellStyle name="Normal 11 3 4 7" xfId="27471"/>
    <cellStyle name="Normal 11 3 5" xfId="3361"/>
    <cellStyle name="Normal 11 3 5 2" xfId="8335"/>
    <cellStyle name="Normal 11 3 5 3" xfId="12612"/>
    <cellStyle name="Normal 11 3 5 4" xfId="16871"/>
    <cellStyle name="Normal 11 3 5 5" xfId="21090"/>
    <cellStyle name="Normal 11 3 5 6" xfId="25285"/>
    <cellStyle name="Normal 11 3 5 7" xfId="29181"/>
    <cellStyle name="Normal 11 3 6" xfId="4709"/>
    <cellStyle name="Normal 11 3 6 2" xfId="9681"/>
    <cellStyle name="Normal 11 3 6 3" xfId="13959"/>
    <cellStyle name="Normal 11 3 6 4" xfId="18216"/>
    <cellStyle name="Normal 11 3 6 5" xfId="22433"/>
    <cellStyle name="Normal 11 3 6 6" xfId="26619"/>
    <cellStyle name="Normal 11 3 6 7" xfId="30498"/>
    <cellStyle name="Normal 11 3 7" xfId="5627"/>
    <cellStyle name="Normal 11 3 8" xfId="7716"/>
    <cellStyle name="Normal 11 3 9" xfId="11999"/>
    <cellStyle name="Normal 11 4" xfId="1677"/>
    <cellStyle name="Normal 11 4 2" xfId="2512"/>
    <cellStyle name="Normal 11 4 2 2" xfId="7488"/>
    <cellStyle name="Normal 11 4 2 3" xfId="11773"/>
    <cellStyle name="Normal 11 4 2 4" xfId="16045"/>
    <cellStyle name="Normal 11 4 2 5" xfId="20279"/>
    <cellStyle name="Normal 11 4 2 6" xfId="24518"/>
    <cellStyle name="Normal 11 4 2 7" xfId="28592"/>
    <cellStyle name="Normal 11 4 3" xfId="3689"/>
    <cellStyle name="Normal 11 4 3 2" xfId="8663"/>
    <cellStyle name="Normal 11 4 3 3" xfId="12940"/>
    <cellStyle name="Normal 11 4 3 4" xfId="17199"/>
    <cellStyle name="Normal 11 4 3 5" xfId="21418"/>
    <cellStyle name="Normal 11 4 3 6" xfId="25613"/>
    <cellStyle name="Normal 11 4 3 7" xfId="29509"/>
    <cellStyle name="Normal 11 4 4" xfId="6653"/>
    <cellStyle name="Normal 11 4 5" xfId="10941"/>
    <cellStyle name="Normal 11 4 6" xfId="15216"/>
    <cellStyle name="Normal 11 4 7" xfId="19454"/>
    <cellStyle name="Normal 11 4 8" xfId="23701"/>
    <cellStyle name="Normal 11 4 9" xfId="27787"/>
    <cellStyle name="Normal 11 5" xfId="1984"/>
    <cellStyle name="Normal 11 5 2" xfId="6960"/>
    <cellStyle name="Normal 11 5 3" xfId="11245"/>
    <cellStyle name="Normal 11 5 4" xfId="15517"/>
    <cellStyle name="Normal 11 5 5" xfId="19752"/>
    <cellStyle name="Normal 11 5 6" xfId="23990"/>
    <cellStyle name="Normal 11 5 7" xfId="28068"/>
    <cellStyle name="Normal 11 6" xfId="1122"/>
    <cellStyle name="Normal 11 6 2" xfId="6100"/>
    <cellStyle name="Normal 11 6 3" xfId="10388"/>
    <cellStyle name="Normal 11 6 4" xfId="14667"/>
    <cellStyle name="Normal 11 6 5" xfId="18909"/>
    <cellStyle name="Normal 11 6 6" xfId="23156"/>
    <cellStyle name="Normal 11 6 7" xfId="27261"/>
    <cellStyle name="Normal 11 7" xfId="3030"/>
    <cellStyle name="Normal 11 7 2" xfId="8004"/>
    <cellStyle name="Normal 11 7 3" xfId="12281"/>
    <cellStyle name="Normal 11 7 4" xfId="16541"/>
    <cellStyle name="Normal 11 7 5" xfId="20760"/>
    <cellStyle name="Normal 11 7 6" xfId="24956"/>
    <cellStyle name="Normal 11 7 7" xfId="28852"/>
    <cellStyle name="Normal 11 8" xfId="4380"/>
    <cellStyle name="Normal 11 8 2" xfId="9352"/>
    <cellStyle name="Normal 11 8 3" xfId="13630"/>
    <cellStyle name="Normal 11 8 4" xfId="17887"/>
    <cellStyle name="Normal 11 8 5" xfId="22104"/>
    <cellStyle name="Normal 11 8 6" xfId="26290"/>
    <cellStyle name="Normal 11 8 7" xfId="30169"/>
    <cellStyle name="Normal 11 9" xfId="5187"/>
    <cellStyle name="Normal 12" xfId="357"/>
    <cellStyle name="Normal 12 10" xfId="12192"/>
    <cellStyle name="Normal 12 11" xfId="16452"/>
    <cellStyle name="Normal 12 12" xfId="18747"/>
    <cellStyle name="Normal 12 13" xfId="24871"/>
    <cellStyle name="Normal 12 2" xfId="731"/>
    <cellStyle name="Normal 12 2 10" xfId="22787"/>
    <cellStyle name="Normal 12 2 11" xfId="26939"/>
    <cellStyle name="Normal 12 2 2" xfId="2513"/>
    <cellStyle name="Normal 12 2 2 2" xfId="4100"/>
    <cellStyle name="Normal 12 2 2 2 2" xfId="9074"/>
    <cellStyle name="Normal 12 2 2 2 3" xfId="13351"/>
    <cellStyle name="Normal 12 2 2 2 4" xfId="17610"/>
    <cellStyle name="Normal 12 2 2 2 5" xfId="21829"/>
    <cellStyle name="Normal 12 2 2 2 6" xfId="26024"/>
    <cellStyle name="Normal 12 2 2 2 7" xfId="29920"/>
    <cellStyle name="Normal 12 2 2 3" xfId="7489"/>
    <cellStyle name="Normal 12 2 2 4" xfId="11774"/>
    <cellStyle name="Normal 12 2 2 5" xfId="16046"/>
    <cellStyle name="Normal 12 2 2 6" xfId="20280"/>
    <cellStyle name="Normal 12 2 2 7" xfId="24519"/>
    <cellStyle name="Normal 12 2 2 8" xfId="28593"/>
    <cellStyle name="Normal 12 2 3" xfId="1678"/>
    <cellStyle name="Normal 12 2 3 2" xfId="6654"/>
    <cellStyle name="Normal 12 2 3 3" xfId="10942"/>
    <cellStyle name="Normal 12 2 3 4" xfId="15217"/>
    <cellStyle name="Normal 12 2 3 5" xfId="19455"/>
    <cellStyle name="Normal 12 2 3 6" xfId="23702"/>
    <cellStyle name="Normal 12 2 3 7" xfId="27788"/>
    <cellStyle name="Normal 12 2 4" xfId="3443"/>
    <cellStyle name="Normal 12 2 4 2" xfId="8417"/>
    <cellStyle name="Normal 12 2 4 3" xfId="12694"/>
    <cellStyle name="Normal 12 2 4 4" xfId="16953"/>
    <cellStyle name="Normal 12 2 4 5" xfId="21172"/>
    <cellStyle name="Normal 12 2 4 6" xfId="25367"/>
    <cellStyle name="Normal 12 2 4 7" xfId="29263"/>
    <cellStyle name="Normal 12 2 5" xfId="4791"/>
    <cellStyle name="Normal 12 2 5 2" xfId="9763"/>
    <cellStyle name="Normal 12 2 5 3" xfId="14041"/>
    <cellStyle name="Normal 12 2 5 4" xfId="18298"/>
    <cellStyle name="Normal 12 2 5 5" xfId="22515"/>
    <cellStyle name="Normal 12 2 5 6" xfId="26701"/>
    <cellStyle name="Normal 12 2 5 7" xfId="30580"/>
    <cellStyle name="Normal 12 2 6" xfId="5709"/>
    <cellStyle name="Normal 12 2 7" xfId="10001"/>
    <cellStyle name="Normal 12 2 8" xfId="14279"/>
    <cellStyle name="Normal 12 2 9" xfId="18536"/>
    <cellStyle name="Normal 12 3" xfId="1989"/>
    <cellStyle name="Normal 12 3 2" xfId="3771"/>
    <cellStyle name="Normal 12 3 2 2" xfId="8745"/>
    <cellStyle name="Normal 12 3 2 3" xfId="13022"/>
    <cellStyle name="Normal 12 3 2 4" xfId="17281"/>
    <cellStyle name="Normal 12 3 2 5" xfId="21500"/>
    <cellStyle name="Normal 12 3 2 6" xfId="25695"/>
    <cellStyle name="Normal 12 3 2 7" xfId="29591"/>
    <cellStyle name="Normal 12 3 3" xfId="6965"/>
    <cellStyle name="Normal 12 3 4" xfId="11250"/>
    <cellStyle name="Normal 12 3 5" xfId="15522"/>
    <cellStyle name="Normal 12 3 6" xfId="19757"/>
    <cellStyle name="Normal 12 3 7" xfId="23995"/>
    <cellStyle name="Normal 12 3 8" xfId="28073"/>
    <cellStyle name="Normal 12 4" xfId="1128"/>
    <cellStyle name="Normal 12 4 2" xfId="6105"/>
    <cellStyle name="Normal 12 4 3" xfId="10394"/>
    <cellStyle name="Normal 12 4 4" xfId="14672"/>
    <cellStyle name="Normal 12 4 5" xfId="18915"/>
    <cellStyle name="Normal 12 4 6" xfId="23161"/>
    <cellStyle name="Normal 12 4 7" xfId="27266"/>
    <cellStyle name="Normal 12 5" xfId="2722"/>
    <cellStyle name="Normal 12 6" xfId="3113"/>
    <cellStyle name="Normal 12 6 2" xfId="8087"/>
    <cellStyle name="Normal 12 6 3" xfId="12364"/>
    <cellStyle name="Normal 12 6 4" xfId="16624"/>
    <cellStyle name="Normal 12 6 5" xfId="20842"/>
    <cellStyle name="Normal 12 6 6" xfId="25038"/>
    <cellStyle name="Normal 12 6 7" xfId="28934"/>
    <cellStyle name="Normal 12 7" xfId="4462"/>
    <cellStyle name="Normal 12 7 2" xfId="9434"/>
    <cellStyle name="Normal 12 7 3" xfId="13712"/>
    <cellStyle name="Normal 12 7 4" xfId="17969"/>
    <cellStyle name="Normal 12 7 5" xfId="22186"/>
    <cellStyle name="Normal 12 7 6" xfId="26372"/>
    <cellStyle name="Normal 12 7 7" xfId="30251"/>
    <cellStyle name="Normal 12 8" xfId="5336"/>
    <cellStyle name="Normal 12 9" xfId="7914"/>
    <cellStyle name="Normal 13" xfId="548"/>
    <cellStyle name="Normal 13 2" xfId="1679"/>
    <cellStyle name="Normal 13 2 2" xfId="2514"/>
    <cellStyle name="Normal 13 2 2 2" xfId="7490"/>
    <cellStyle name="Normal 13 2 2 3" xfId="11775"/>
    <cellStyle name="Normal 13 2 2 4" xfId="16047"/>
    <cellStyle name="Normal 13 2 2 5" xfId="20281"/>
    <cellStyle name="Normal 13 2 2 6" xfId="24520"/>
    <cellStyle name="Normal 13 2 2 7" xfId="28594"/>
    <cellStyle name="Normal 13 2 3" xfId="6655"/>
    <cellStyle name="Normal 13 2 4" xfId="10943"/>
    <cellStyle name="Normal 13 2 5" xfId="15218"/>
    <cellStyle name="Normal 13 2 6" xfId="19456"/>
    <cellStyle name="Normal 13 2 7" xfId="23703"/>
    <cellStyle name="Normal 13 2 8" xfId="27789"/>
    <cellStyle name="Normal 13 3" xfId="2125"/>
    <cellStyle name="Normal 13 3 2" xfId="7101"/>
    <cellStyle name="Normal 13 3 3" xfId="11386"/>
    <cellStyle name="Normal 13 3 4" xfId="15658"/>
    <cellStyle name="Normal 13 3 5" xfId="19893"/>
    <cellStyle name="Normal 13 3 6" xfId="24131"/>
    <cellStyle name="Normal 13 3 7" xfId="28209"/>
    <cellStyle name="Normal 13 4" xfId="1266"/>
    <cellStyle name="Normal 13 4 2" xfId="6243"/>
    <cellStyle name="Normal 13 4 3" xfId="10532"/>
    <cellStyle name="Normal 13 4 4" xfId="14808"/>
    <cellStyle name="Normal 13 4 5" xfId="19051"/>
    <cellStyle name="Normal 13 4 6" xfId="23297"/>
    <cellStyle name="Normal 13 4 7" xfId="27402"/>
    <cellStyle name="Normal 13 5" xfId="2776"/>
    <cellStyle name="Normal 13 6" xfId="3304"/>
    <cellStyle name="Normal 14" xfId="547"/>
    <cellStyle name="Normal 14 10" xfId="20604"/>
    <cellStyle name="Normal 14 11" xfId="19688"/>
    <cellStyle name="Normal 14 2" xfId="1680"/>
    <cellStyle name="Normal 14 2 2" xfId="3961"/>
    <cellStyle name="Normal 14 2 2 2" xfId="8935"/>
    <cellStyle name="Normal 14 2 2 3" xfId="13212"/>
    <cellStyle name="Normal 14 2 2 4" xfId="17471"/>
    <cellStyle name="Normal 14 2 2 5" xfId="21690"/>
    <cellStyle name="Normal 14 2 2 6" xfId="25885"/>
    <cellStyle name="Normal 14 2 2 7" xfId="29781"/>
    <cellStyle name="Normal 14 3" xfId="2759"/>
    <cellStyle name="Normal 14 4" xfId="3303"/>
    <cellStyle name="Normal 14 4 2" xfId="8277"/>
    <cellStyle name="Normal 14 4 3" xfId="12554"/>
    <cellStyle name="Normal 14 4 4" xfId="16814"/>
    <cellStyle name="Normal 14 4 5" xfId="21032"/>
    <cellStyle name="Normal 14 4 6" xfId="25228"/>
    <cellStyle name="Normal 14 4 7" xfId="29124"/>
    <cellStyle name="Normal 14 5" xfId="4652"/>
    <cellStyle name="Normal 14 5 2" xfId="9624"/>
    <cellStyle name="Normal 14 5 3" xfId="13902"/>
    <cellStyle name="Normal 14 5 4" xfId="18159"/>
    <cellStyle name="Normal 14 5 5" xfId="22376"/>
    <cellStyle name="Normal 14 5 6" xfId="26562"/>
    <cellStyle name="Normal 14 5 7" xfId="30441"/>
    <cellStyle name="Normal 14 6" xfId="5526"/>
    <cellStyle name="Normal 14 7" xfId="5115"/>
    <cellStyle name="Normal 14 8" xfId="7663"/>
    <cellStyle name="Normal 14 9" xfId="11945"/>
    <cellStyle name="Normal 15" xfId="1681"/>
    <cellStyle name="Normal 15 2" xfId="2948"/>
    <cellStyle name="Normal 15 3" xfId="2929"/>
    <cellStyle name="Normal 16" xfId="1682"/>
    <cellStyle name="Normal 16 2" xfId="2515"/>
    <cellStyle name="Normal 16 2 2" xfId="7491"/>
    <cellStyle name="Normal 16 2 3" xfId="11776"/>
    <cellStyle name="Normal 16 2 4" xfId="16048"/>
    <cellStyle name="Normal 16 2 5" xfId="20282"/>
    <cellStyle name="Normal 16 2 6" xfId="24521"/>
    <cellStyle name="Normal 16 2 7" xfId="28595"/>
    <cellStyle name="Normal 16 3" xfId="6658"/>
    <cellStyle name="Normal 16 4" xfId="10946"/>
    <cellStyle name="Normal 16 5" xfId="15221"/>
    <cellStyle name="Normal 16 6" xfId="19459"/>
    <cellStyle name="Normal 16 7" xfId="23704"/>
    <cellStyle name="Normal 16 8" xfId="27790"/>
    <cellStyle name="Normal 17" xfId="1839"/>
    <cellStyle name="Normal 17 2" xfId="6815"/>
    <cellStyle name="Normal 17 3" xfId="11102"/>
    <cellStyle name="Normal 17 4" xfId="15377"/>
    <cellStyle name="Normal 17 5" xfId="19612"/>
    <cellStyle name="Normal 17 6" xfId="23854"/>
    <cellStyle name="Normal 17 7" xfId="27937"/>
    <cellStyle name="Normal 18" xfId="3020"/>
    <cellStyle name="Normal 19" xfId="4290"/>
    <cellStyle name="Normal 19 2" xfId="9264"/>
    <cellStyle name="Normal 19 3" xfId="13541"/>
    <cellStyle name="Normal 19 4" xfId="17800"/>
    <cellStyle name="Normal 19 5" xfId="22019"/>
    <cellStyle name="Normal 19 6" xfId="26214"/>
    <cellStyle name="Normal 19 7" xfId="30110"/>
    <cellStyle name="Normal 2" xfId="43"/>
    <cellStyle name="Normal 2 10" xfId="928"/>
    <cellStyle name="Normal 2 10 2" xfId="5906"/>
    <cellStyle name="Normal 2 10 3" xfId="10197"/>
    <cellStyle name="Normal 2 10 4" xfId="14475"/>
    <cellStyle name="Normal 2 10 5" xfId="18730"/>
    <cellStyle name="Normal 2 10 6" xfId="22981"/>
    <cellStyle name="Normal 2 10 7" xfId="27129"/>
    <cellStyle name="Normal 2 2" xfId="164"/>
    <cellStyle name="Normal 2 2 10" xfId="1878"/>
    <cellStyle name="Normal 2 2 10 2" xfId="6854"/>
    <cellStyle name="Normal 2 2 10 3" xfId="11140"/>
    <cellStyle name="Normal 2 2 10 4" xfId="15414"/>
    <cellStyle name="Normal 2 2 10 5" xfId="19650"/>
    <cellStyle name="Normal 2 2 10 6" xfId="23890"/>
    <cellStyle name="Normal 2 2 10 7" xfId="27971"/>
    <cellStyle name="Normal 2 2 11" xfId="975"/>
    <cellStyle name="Normal 2 2 11 2" xfId="5953"/>
    <cellStyle name="Normal 2 2 11 3" xfId="10243"/>
    <cellStyle name="Normal 2 2 11 4" xfId="14521"/>
    <cellStyle name="Normal 2 2 11 5" xfId="18774"/>
    <cellStyle name="Normal 2 2 11 6" xfId="23025"/>
    <cellStyle name="Normal 2 2 11 7" xfId="27162"/>
    <cellStyle name="Normal 2 2 12" xfId="2729"/>
    <cellStyle name="Normal 2 2 13" xfId="3003"/>
    <cellStyle name="Normal 2 2 13 2" xfId="7977"/>
    <cellStyle name="Normal 2 2 13 3" xfId="12254"/>
    <cellStyle name="Normal 2 2 13 4" xfId="16514"/>
    <cellStyle name="Normal 2 2 13 5" xfId="20733"/>
    <cellStyle name="Normal 2 2 13 6" xfId="24931"/>
    <cellStyle name="Normal 2 2 13 7" xfId="28828"/>
    <cellStyle name="Normal 2 2 14" xfId="4358"/>
    <cellStyle name="Normal 2 2 14 2" xfId="9330"/>
    <cellStyle name="Normal 2 2 14 3" xfId="13608"/>
    <cellStyle name="Normal 2 2 14 4" xfId="17865"/>
    <cellStyle name="Normal 2 2 14 5" xfId="22082"/>
    <cellStyle name="Normal 2 2 14 6" xfId="26268"/>
    <cellStyle name="Normal 2 2 14 7" xfId="30147"/>
    <cellStyle name="Normal 2 2 15" xfId="5144"/>
    <cellStyle name="Normal 2 2 16" xfId="5048"/>
    <cellStyle name="Normal 2 2 17" xfId="6877"/>
    <cellStyle name="Normal 2 2 18" xfId="11163"/>
    <cellStyle name="Normal 2 2 19" xfId="16429"/>
    <cellStyle name="Normal 2 2 2" xfId="257"/>
    <cellStyle name="Normal 2 2 2 10" xfId="5236"/>
    <cellStyle name="Normal 2 2 2 11" xfId="5012"/>
    <cellStyle name="Normal 2 2 2 12" xfId="5141"/>
    <cellStyle name="Normal 2 2 2 13" xfId="5206"/>
    <cellStyle name="Normal 2 2 2 14" xfId="18800"/>
    <cellStyle name="Normal 2 2 2 15" xfId="19588"/>
    <cellStyle name="Normal 2 2 2 2" xfId="335"/>
    <cellStyle name="Normal 2 2 2 2 10" xfId="5170"/>
    <cellStyle name="Normal 2 2 2 2 11" xfId="5228"/>
    <cellStyle name="Normal 2 2 2 2 12" xfId="6644"/>
    <cellStyle name="Normal 2 2 2 2 13" xfId="20662"/>
    <cellStyle name="Normal 2 2 2 2 14" xfId="16178"/>
    <cellStyle name="Normal 2 2 2 2 2" xfId="411"/>
    <cellStyle name="Normal 2 2 2 2 2 10" xfId="14554"/>
    <cellStyle name="Normal 2 2 2 2 2 11" xfId="20611"/>
    <cellStyle name="Normal 2 2 2 2 2 12" xfId="23055"/>
    <cellStyle name="Normal 2 2 2 2 2 2" xfId="785"/>
    <cellStyle name="Normal 2 2 2 2 2 2 10" xfId="22841"/>
    <cellStyle name="Normal 2 2 2 2 2 2 11" xfId="26993"/>
    <cellStyle name="Normal 2 2 2 2 2 2 2" xfId="2516"/>
    <cellStyle name="Normal 2 2 2 2 2 2 2 2" xfId="4154"/>
    <cellStyle name="Normal 2 2 2 2 2 2 2 2 2" xfId="9128"/>
    <cellStyle name="Normal 2 2 2 2 2 2 2 2 3" xfId="13405"/>
    <cellStyle name="Normal 2 2 2 2 2 2 2 2 4" xfId="17664"/>
    <cellStyle name="Normal 2 2 2 2 2 2 2 2 5" xfId="21883"/>
    <cellStyle name="Normal 2 2 2 2 2 2 2 2 6" xfId="26078"/>
    <cellStyle name="Normal 2 2 2 2 2 2 2 2 7" xfId="29974"/>
    <cellStyle name="Normal 2 2 2 2 2 2 2 3" xfId="7492"/>
    <cellStyle name="Normal 2 2 2 2 2 2 2 4" xfId="11777"/>
    <cellStyle name="Normal 2 2 2 2 2 2 2 5" xfId="16049"/>
    <cellStyle name="Normal 2 2 2 2 2 2 2 6" xfId="20283"/>
    <cellStyle name="Normal 2 2 2 2 2 2 2 7" xfId="24522"/>
    <cellStyle name="Normal 2 2 2 2 2 2 2 8" xfId="28596"/>
    <cellStyle name="Normal 2 2 2 2 2 2 3" xfId="1683"/>
    <cellStyle name="Normal 2 2 2 2 2 2 3 2" xfId="6659"/>
    <cellStyle name="Normal 2 2 2 2 2 2 3 3" xfId="10947"/>
    <cellStyle name="Normal 2 2 2 2 2 2 3 4" xfId="15222"/>
    <cellStyle name="Normal 2 2 2 2 2 2 3 5" xfId="19460"/>
    <cellStyle name="Normal 2 2 2 2 2 2 3 6" xfId="23705"/>
    <cellStyle name="Normal 2 2 2 2 2 2 3 7" xfId="27791"/>
    <cellStyle name="Normal 2 2 2 2 2 2 4" xfId="3497"/>
    <cellStyle name="Normal 2 2 2 2 2 2 4 2" xfId="8471"/>
    <cellStyle name="Normal 2 2 2 2 2 2 4 3" xfId="12748"/>
    <cellStyle name="Normal 2 2 2 2 2 2 4 4" xfId="17007"/>
    <cellStyle name="Normal 2 2 2 2 2 2 4 5" xfId="21226"/>
    <cellStyle name="Normal 2 2 2 2 2 2 4 6" xfId="25421"/>
    <cellStyle name="Normal 2 2 2 2 2 2 4 7" xfId="29317"/>
    <cellStyle name="Normal 2 2 2 2 2 2 5" xfId="4845"/>
    <cellStyle name="Normal 2 2 2 2 2 2 5 2" xfId="9817"/>
    <cellStyle name="Normal 2 2 2 2 2 2 5 3" xfId="14095"/>
    <cellStyle name="Normal 2 2 2 2 2 2 5 4" xfId="18352"/>
    <cellStyle name="Normal 2 2 2 2 2 2 5 5" xfId="22569"/>
    <cellStyle name="Normal 2 2 2 2 2 2 5 6" xfId="26755"/>
    <cellStyle name="Normal 2 2 2 2 2 2 5 7" xfId="30634"/>
    <cellStyle name="Normal 2 2 2 2 2 2 6" xfId="5763"/>
    <cellStyle name="Normal 2 2 2 2 2 2 7" xfId="10055"/>
    <cellStyle name="Normal 2 2 2 2 2 2 8" xfId="14333"/>
    <cellStyle name="Normal 2 2 2 2 2 2 9" xfId="18590"/>
    <cellStyle name="Normal 2 2 2 2 2 3" xfId="2044"/>
    <cellStyle name="Normal 2 2 2 2 2 3 2" xfId="3825"/>
    <cellStyle name="Normal 2 2 2 2 2 3 2 2" xfId="8799"/>
    <cellStyle name="Normal 2 2 2 2 2 3 2 3" xfId="13076"/>
    <cellStyle name="Normal 2 2 2 2 2 3 2 4" xfId="17335"/>
    <cellStyle name="Normal 2 2 2 2 2 3 2 5" xfId="21554"/>
    <cellStyle name="Normal 2 2 2 2 2 3 2 6" xfId="25749"/>
    <cellStyle name="Normal 2 2 2 2 2 3 2 7" xfId="29645"/>
    <cellStyle name="Normal 2 2 2 2 2 3 3" xfId="7020"/>
    <cellStyle name="Normal 2 2 2 2 2 3 4" xfId="11305"/>
    <cellStyle name="Normal 2 2 2 2 2 3 5" xfId="15577"/>
    <cellStyle name="Normal 2 2 2 2 2 3 6" xfId="19812"/>
    <cellStyle name="Normal 2 2 2 2 2 3 7" xfId="24050"/>
    <cellStyle name="Normal 2 2 2 2 2 3 8" xfId="28128"/>
    <cellStyle name="Normal 2 2 2 2 2 4" xfId="1183"/>
    <cellStyle name="Normal 2 2 2 2 2 4 2" xfId="6160"/>
    <cellStyle name="Normal 2 2 2 2 2 4 3" xfId="10449"/>
    <cellStyle name="Normal 2 2 2 2 2 4 4" xfId="14727"/>
    <cellStyle name="Normal 2 2 2 2 2 4 5" xfId="18970"/>
    <cellStyle name="Normal 2 2 2 2 2 4 6" xfId="23216"/>
    <cellStyle name="Normal 2 2 2 2 2 4 7" xfId="27321"/>
    <cellStyle name="Normal 2 2 2 2 2 5" xfId="3167"/>
    <cellStyle name="Normal 2 2 2 2 2 5 2" xfId="8141"/>
    <cellStyle name="Normal 2 2 2 2 2 5 3" xfId="12418"/>
    <cellStyle name="Normal 2 2 2 2 2 5 4" xfId="16678"/>
    <cellStyle name="Normal 2 2 2 2 2 5 5" xfId="20896"/>
    <cellStyle name="Normal 2 2 2 2 2 5 6" xfId="25092"/>
    <cellStyle name="Normal 2 2 2 2 2 5 7" xfId="28988"/>
    <cellStyle name="Normal 2 2 2 2 2 6" xfId="4516"/>
    <cellStyle name="Normal 2 2 2 2 2 6 2" xfId="9488"/>
    <cellStyle name="Normal 2 2 2 2 2 6 3" xfId="13766"/>
    <cellStyle name="Normal 2 2 2 2 2 6 4" xfId="18023"/>
    <cellStyle name="Normal 2 2 2 2 2 6 5" xfId="22240"/>
    <cellStyle name="Normal 2 2 2 2 2 6 6" xfId="26426"/>
    <cellStyle name="Normal 2 2 2 2 2 6 7" xfId="30305"/>
    <cellStyle name="Normal 2 2 2 2 2 7" xfId="5390"/>
    <cellStyle name="Normal 2 2 2 2 2 8" xfId="5986"/>
    <cellStyle name="Normal 2 2 2 2 2 9" xfId="10276"/>
    <cellStyle name="Normal 2 2 2 2 3" xfId="715"/>
    <cellStyle name="Normal 2 2 2 2 3 10" xfId="18520"/>
    <cellStyle name="Normal 2 2 2 2 3 11" xfId="22771"/>
    <cellStyle name="Normal 2 2 2 2 3 12" xfId="26923"/>
    <cellStyle name="Normal 2 2 2 2 3 2" xfId="1685"/>
    <cellStyle name="Normal 2 2 2 2 3 2 2" xfId="2518"/>
    <cellStyle name="Normal 2 2 2 2 3 2 2 2" xfId="7494"/>
    <cellStyle name="Normal 2 2 2 2 3 2 2 3" xfId="11779"/>
    <cellStyle name="Normal 2 2 2 2 3 2 2 4" xfId="16051"/>
    <cellStyle name="Normal 2 2 2 2 3 2 2 5" xfId="20285"/>
    <cellStyle name="Normal 2 2 2 2 3 2 2 6" xfId="24524"/>
    <cellStyle name="Normal 2 2 2 2 3 2 2 7" xfId="28598"/>
    <cellStyle name="Normal 2 2 2 2 3 2 3" xfId="4084"/>
    <cellStyle name="Normal 2 2 2 2 3 2 3 2" xfId="9058"/>
    <cellStyle name="Normal 2 2 2 2 3 2 3 3" xfId="13335"/>
    <cellStyle name="Normal 2 2 2 2 3 2 3 4" xfId="17594"/>
    <cellStyle name="Normal 2 2 2 2 3 2 3 5" xfId="21813"/>
    <cellStyle name="Normal 2 2 2 2 3 2 3 6" xfId="26008"/>
    <cellStyle name="Normal 2 2 2 2 3 2 3 7" xfId="29904"/>
    <cellStyle name="Normal 2 2 2 2 3 2 4" xfId="6661"/>
    <cellStyle name="Normal 2 2 2 2 3 2 5" xfId="10949"/>
    <cellStyle name="Normal 2 2 2 2 3 2 6" xfId="15224"/>
    <cellStyle name="Normal 2 2 2 2 3 2 7" xfId="19462"/>
    <cellStyle name="Normal 2 2 2 2 3 2 8" xfId="23707"/>
    <cellStyle name="Normal 2 2 2 2 3 2 9" xfId="27793"/>
    <cellStyle name="Normal 2 2 2 2 3 3" xfId="2517"/>
    <cellStyle name="Normal 2 2 2 2 3 3 2" xfId="7493"/>
    <cellStyle name="Normal 2 2 2 2 3 3 3" xfId="11778"/>
    <cellStyle name="Normal 2 2 2 2 3 3 4" xfId="16050"/>
    <cellStyle name="Normal 2 2 2 2 3 3 5" xfId="20284"/>
    <cellStyle name="Normal 2 2 2 2 3 3 6" xfId="24523"/>
    <cellStyle name="Normal 2 2 2 2 3 3 7" xfId="28597"/>
    <cellStyle name="Normal 2 2 2 2 3 4" xfId="1684"/>
    <cellStyle name="Normal 2 2 2 2 3 4 2" xfId="6660"/>
    <cellStyle name="Normal 2 2 2 2 3 4 3" xfId="10948"/>
    <cellStyle name="Normal 2 2 2 2 3 4 4" xfId="15223"/>
    <cellStyle name="Normal 2 2 2 2 3 4 5" xfId="19461"/>
    <cellStyle name="Normal 2 2 2 2 3 4 6" xfId="23706"/>
    <cellStyle name="Normal 2 2 2 2 3 4 7" xfId="27792"/>
    <cellStyle name="Normal 2 2 2 2 3 5" xfId="3427"/>
    <cellStyle name="Normal 2 2 2 2 3 5 2" xfId="8401"/>
    <cellStyle name="Normal 2 2 2 2 3 5 3" xfId="12678"/>
    <cellStyle name="Normal 2 2 2 2 3 5 4" xfId="16937"/>
    <cellStyle name="Normal 2 2 2 2 3 5 5" xfId="21156"/>
    <cellStyle name="Normal 2 2 2 2 3 5 6" xfId="25351"/>
    <cellStyle name="Normal 2 2 2 2 3 5 7" xfId="29247"/>
    <cellStyle name="Normal 2 2 2 2 3 6" xfId="4775"/>
    <cellStyle name="Normal 2 2 2 2 3 6 2" xfId="9747"/>
    <cellStyle name="Normal 2 2 2 2 3 6 3" xfId="14025"/>
    <cellStyle name="Normal 2 2 2 2 3 6 4" xfId="18282"/>
    <cellStyle name="Normal 2 2 2 2 3 6 5" xfId="22499"/>
    <cellStyle name="Normal 2 2 2 2 3 6 6" xfId="26685"/>
    <cellStyle name="Normal 2 2 2 2 3 6 7" xfId="30564"/>
    <cellStyle name="Normal 2 2 2 2 3 7" xfId="5693"/>
    <cellStyle name="Normal 2 2 2 2 3 8" xfId="9985"/>
    <cellStyle name="Normal 2 2 2 2 3 9" xfId="14263"/>
    <cellStyle name="Normal 2 2 2 2 4" xfId="1686"/>
    <cellStyle name="Normal 2 2 2 2 4 2" xfId="2519"/>
    <cellStyle name="Normal 2 2 2 2 4 2 2" xfId="7495"/>
    <cellStyle name="Normal 2 2 2 2 4 2 3" xfId="11780"/>
    <cellStyle name="Normal 2 2 2 2 4 2 4" xfId="16052"/>
    <cellStyle name="Normal 2 2 2 2 4 2 5" xfId="20286"/>
    <cellStyle name="Normal 2 2 2 2 4 2 6" xfId="24525"/>
    <cellStyle name="Normal 2 2 2 2 4 2 7" xfId="28599"/>
    <cellStyle name="Normal 2 2 2 2 4 3" xfId="3755"/>
    <cellStyle name="Normal 2 2 2 2 4 3 2" xfId="8729"/>
    <cellStyle name="Normal 2 2 2 2 4 3 3" xfId="13006"/>
    <cellStyle name="Normal 2 2 2 2 4 3 4" xfId="17265"/>
    <cellStyle name="Normal 2 2 2 2 4 3 5" xfId="21484"/>
    <cellStyle name="Normal 2 2 2 2 4 3 6" xfId="25679"/>
    <cellStyle name="Normal 2 2 2 2 4 3 7" xfId="29575"/>
    <cellStyle name="Normal 2 2 2 2 4 4" xfId="6662"/>
    <cellStyle name="Normal 2 2 2 2 4 5" xfId="10950"/>
    <cellStyle name="Normal 2 2 2 2 4 6" xfId="15225"/>
    <cellStyle name="Normal 2 2 2 2 4 7" xfId="19463"/>
    <cellStyle name="Normal 2 2 2 2 4 8" xfId="23708"/>
    <cellStyle name="Normal 2 2 2 2 4 9" xfId="27794"/>
    <cellStyle name="Normal 2 2 2 2 5" xfId="1985"/>
    <cellStyle name="Normal 2 2 2 2 5 2" xfId="6961"/>
    <cellStyle name="Normal 2 2 2 2 5 3" xfId="11246"/>
    <cellStyle name="Normal 2 2 2 2 5 4" xfId="15518"/>
    <cellStyle name="Normal 2 2 2 2 5 5" xfId="19753"/>
    <cellStyle name="Normal 2 2 2 2 5 6" xfId="23991"/>
    <cellStyle name="Normal 2 2 2 2 5 7" xfId="28069"/>
    <cellStyle name="Normal 2 2 2 2 6" xfId="1123"/>
    <cellStyle name="Normal 2 2 2 2 6 2" xfId="6101"/>
    <cellStyle name="Normal 2 2 2 2 6 3" xfId="10389"/>
    <cellStyle name="Normal 2 2 2 2 6 4" xfId="14668"/>
    <cellStyle name="Normal 2 2 2 2 6 5" xfId="18910"/>
    <cellStyle name="Normal 2 2 2 2 6 6" xfId="23157"/>
    <cellStyle name="Normal 2 2 2 2 6 7" xfId="27262"/>
    <cellStyle name="Normal 2 2 2 2 7" xfId="3097"/>
    <cellStyle name="Normal 2 2 2 2 7 2" xfId="8071"/>
    <cellStyle name="Normal 2 2 2 2 7 3" xfId="12348"/>
    <cellStyle name="Normal 2 2 2 2 7 4" xfId="16608"/>
    <cellStyle name="Normal 2 2 2 2 7 5" xfId="20826"/>
    <cellStyle name="Normal 2 2 2 2 7 6" xfId="25022"/>
    <cellStyle name="Normal 2 2 2 2 7 7" xfId="28918"/>
    <cellStyle name="Normal 2 2 2 2 8" xfId="4446"/>
    <cellStyle name="Normal 2 2 2 2 8 2" xfId="9418"/>
    <cellStyle name="Normal 2 2 2 2 8 3" xfId="13696"/>
    <cellStyle name="Normal 2 2 2 2 8 4" xfId="17953"/>
    <cellStyle name="Normal 2 2 2 2 8 5" xfId="22170"/>
    <cellStyle name="Normal 2 2 2 2 8 6" xfId="26356"/>
    <cellStyle name="Normal 2 2 2 2 8 7" xfId="30235"/>
    <cellStyle name="Normal 2 2 2 2 9" xfId="5314"/>
    <cellStyle name="Normal 2 2 2 3" xfId="377"/>
    <cellStyle name="Normal 2 2 2 3 10" xfId="16229"/>
    <cellStyle name="Normal 2 2 2 3 11" xfId="18806"/>
    <cellStyle name="Normal 2 2 2 3 12" xfId="24693"/>
    <cellStyle name="Normal 2 2 2 3 2" xfId="751"/>
    <cellStyle name="Normal 2 2 2 3 2 10" xfId="22807"/>
    <cellStyle name="Normal 2 2 2 3 2 11" xfId="26959"/>
    <cellStyle name="Normal 2 2 2 3 2 2" xfId="2520"/>
    <cellStyle name="Normal 2 2 2 3 2 2 2" xfId="4120"/>
    <cellStyle name="Normal 2 2 2 3 2 2 2 2" xfId="9094"/>
    <cellStyle name="Normal 2 2 2 3 2 2 2 3" xfId="13371"/>
    <cellStyle name="Normal 2 2 2 3 2 2 2 4" xfId="17630"/>
    <cellStyle name="Normal 2 2 2 3 2 2 2 5" xfId="21849"/>
    <cellStyle name="Normal 2 2 2 3 2 2 2 6" xfId="26044"/>
    <cellStyle name="Normal 2 2 2 3 2 2 2 7" xfId="29940"/>
    <cellStyle name="Normal 2 2 2 3 2 2 3" xfId="7496"/>
    <cellStyle name="Normal 2 2 2 3 2 2 4" xfId="11781"/>
    <cellStyle name="Normal 2 2 2 3 2 2 5" xfId="16053"/>
    <cellStyle name="Normal 2 2 2 3 2 2 6" xfId="20287"/>
    <cellStyle name="Normal 2 2 2 3 2 2 7" xfId="24526"/>
    <cellStyle name="Normal 2 2 2 3 2 2 8" xfId="28600"/>
    <cellStyle name="Normal 2 2 2 3 2 3" xfId="1687"/>
    <cellStyle name="Normal 2 2 2 3 2 3 2" xfId="6663"/>
    <cellStyle name="Normal 2 2 2 3 2 3 3" xfId="10951"/>
    <cellStyle name="Normal 2 2 2 3 2 3 4" xfId="15226"/>
    <cellStyle name="Normal 2 2 2 3 2 3 5" xfId="19464"/>
    <cellStyle name="Normal 2 2 2 3 2 3 6" xfId="23709"/>
    <cellStyle name="Normal 2 2 2 3 2 3 7" xfId="27795"/>
    <cellStyle name="Normal 2 2 2 3 2 4" xfId="3463"/>
    <cellStyle name="Normal 2 2 2 3 2 4 2" xfId="8437"/>
    <cellStyle name="Normal 2 2 2 3 2 4 3" xfId="12714"/>
    <cellStyle name="Normal 2 2 2 3 2 4 4" xfId="16973"/>
    <cellStyle name="Normal 2 2 2 3 2 4 5" xfId="21192"/>
    <cellStyle name="Normal 2 2 2 3 2 4 6" xfId="25387"/>
    <cellStyle name="Normal 2 2 2 3 2 4 7" xfId="29283"/>
    <cellStyle name="Normal 2 2 2 3 2 5" xfId="4811"/>
    <cellStyle name="Normal 2 2 2 3 2 5 2" xfId="9783"/>
    <cellStyle name="Normal 2 2 2 3 2 5 3" xfId="14061"/>
    <cellStyle name="Normal 2 2 2 3 2 5 4" xfId="18318"/>
    <cellStyle name="Normal 2 2 2 3 2 5 5" xfId="22535"/>
    <cellStyle name="Normal 2 2 2 3 2 5 6" xfId="26721"/>
    <cellStyle name="Normal 2 2 2 3 2 5 7" xfId="30600"/>
    <cellStyle name="Normal 2 2 2 3 2 6" xfId="5729"/>
    <cellStyle name="Normal 2 2 2 3 2 7" xfId="10021"/>
    <cellStyle name="Normal 2 2 2 3 2 8" xfId="14299"/>
    <cellStyle name="Normal 2 2 2 3 2 9" xfId="18556"/>
    <cellStyle name="Normal 2 2 2 3 3" xfId="2010"/>
    <cellStyle name="Normal 2 2 2 3 3 2" xfId="3791"/>
    <cellStyle name="Normal 2 2 2 3 3 2 2" xfId="8765"/>
    <cellStyle name="Normal 2 2 2 3 3 2 3" xfId="13042"/>
    <cellStyle name="Normal 2 2 2 3 3 2 4" xfId="17301"/>
    <cellStyle name="Normal 2 2 2 3 3 2 5" xfId="21520"/>
    <cellStyle name="Normal 2 2 2 3 3 2 6" xfId="25715"/>
    <cellStyle name="Normal 2 2 2 3 3 2 7" xfId="29611"/>
    <cellStyle name="Normal 2 2 2 3 3 3" xfId="6986"/>
    <cellStyle name="Normal 2 2 2 3 3 4" xfId="11271"/>
    <cellStyle name="Normal 2 2 2 3 3 5" xfId="15543"/>
    <cellStyle name="Normal 2 2 2 3 3 6" xfId="19778"/>
    <cellStyle name="Normal 2 2 2 3 3 7" xfId="24016"/>
    <cellStyle name="Normal 2 2 2 3 3 8" xfId="28094"/>
    <cellStyle name="Normal 2 2 2 3 4" xfId="1149"/>
    <cellStyle name="Normal 2 2 2 3 4 2" xfId="6126"/>
    <cellStyle name="Normal 2 2 2 3 4 3" xfId="10415"/>
    <cellStyle name="Normal 2 2 2 3 4 4" xfId="14693"/>
    <cellStyle name="Normal 2 2 2 3 4 5" xfId="18936"/>
    <cellStyle name="Normal 2 2 2 3 4 6" xfId="23182"/>
    <cellStyle name="Normal 2 2 2 3 4 7" xfId="27287"/>
    <cellStyle name="Normal 2 2 2 3 5" xfId="3133"/>
    <cellStyle name="Normal 2 2 2 3 5 2" xfId="8107"/>
    <cellStyle name="Normal 2 2 2 3 5 3" xfId="12384"/>
    <cellStyle name="Normal 2 2 2 3 5 4" xfId="16644"/>
    <cellStyle name="Normal 2 2 2 3 5 5" xfId="20862"/>
    <cellStyle name="Normal 2 2 2 3 5 6" xfId="25058"/>
    <cellStyle name="Normal 2 2 2 3 5 7" xfId="28954"/>
    <cellStyle name="Normal 2 2 2 3 6" xfId="4482"/>
    <cellStyle name="Normal 2 2 2 3 6 2" xfId="9454"/>
    <cellStyle name="Normal 2 2 2 3 6 3" xfId="13732"/>
    <cellStyle name="Normal 2 2 2 3 6 4" xfId="17989"/>
    <cellStyle name="Normal 2 2 2 3 6 5" xfId="22206"/>
    <cellStyle name="Normal 2 2 2 3 6 6" xfId="26392"/>
    <cellStyle name="Normal 2 2 2 3 6 7" xfId="30271"/>
    <cellStyle name="Normal 2 2 2 3 7" xfId="5356"/>
    <cellStyle name="Normal 2 2 2 3 8" xfId="7673"/>
    <cellStyle name="Normal 2 2 2 3 9" xfId="11955"/>
    <cellStyle name="Normal 2 2 2 4" xfId="668"/>
    <cellStyle name="Normal 2 2 2 4 10" xfId="16234"/>
    <cellStyle name="Normal 2 2 2 4 11" xfId="22724"/>
    <cellStyle name="Normal 2 2 2 4 12" xfId="24696"/>
    <cellStyle name="Normal 2 2 2 4 2" xfId="1689"/>
    <cellStyle name="Normal 2 2 2 4 2 2" xfId="2522"/>
    <cellStyle name="Normal 2 2 2 4 2 2 2" xfId="7498"/>
    <cellStyle name="Normal 2 2 2 4 2 2 3" xfId="11783"/>
    <cellStyle name="Normal 2 2 2 4 2 2 4" xfId="16055"/>
    <cellStyle name="Normal 2 2 2 4 2 2 5" xfId="20289"/>
    <cellStyle name="Normal 2 2 2 4 2 2 6" xfId="24528"/>
    <cellStyle name="Normal 2 2 2 4 2 2 7" xfId="28602"/>
    <cellStyle name="Normal 2 2 2 4 2 3" xfId="4037"/>
    <cellStyle name="Normal 2 2 2 4 2 3 2" xfId="9011"/>
    <cellStyle name="Normal 2 2 2 4 2 3 3" xfId="13288"/>
    <cellStyle name="Normal 2 2 2 4 2 3 4" xfId="17547"/>
    <cellStyle name="Normal 2 2 2 4 2 3 5" xfId="21766"/>
    <cellStyle name="Normal 2 2 2 4 2 3 6" xfId="25961"/>
    <cellStyle name="Normal 2 2 2 4 2 3 7" xfId="29857"/>
    <cellStyle name="Normal 2 2 2 4 2 4" xfId="6665"/>
    <cellStyle name="Normal 2 2 2 4 2 5" xfId="10953"/>
    <cellStyle name="Normal 2 2 2 4 2 6" xfId="15228"/>
    <cellStyle name="Normal 2 2 2 4 2 7" xfId="19466"/>
    <cellStyle name="Normal 2 2 2 4 2 8" xfId="23711"/>
    <cellStyle name="Normal 2 2 2 4 2 9" xfId="27797"/>
    <cellStyle name="Normal 2 2 2 4 3" xfId="2521"/>
    <cellStyle name="Normal 2 2 2 4 3 2" xfId="7497"/>
    <cellStyle name="Normal 2 2 2 4 3 3" xfId="11782"/>
    <cellStyle name="Normal 2 2 2 4 3 4" xfId="16054"/>
    <cellStyle name="Normal 2 2 2 4 3 5" xfId="20288"/>
    <cellStyle name="Normal 2 2 2 4 3 6" xfId="24527"/>
    <cellStyle name="Normal 2 2 2 4 3 7" xfId="28601"/>
    <cellStyle name="Normal 2 2 2 4 4" xfId="1688"/>
    <cellStyle name="Normal 2 2 2 4 4 2" xfId="6664"/>
    <cellStyle name="Normal 2 2 2 4 4 3" xfId="10952"/>
    <cellStyle name="Normal 2 2 2 4 4 4" xfId="15227"/>
    <cellStyle name="Normal 2 2 2 4 4 5" xfId="19465"/>
    <cellStyle name="Normal 2 2 2 4 4 6" xfId="23710"/>
    <cellStyle name="Normal 2 2 2 4 4 7" xfId="27796"/>
    <cellStyle name="Normal 2 2 2 4 5" xfId="3380"/>
    <cellStyle name="Normal 2 2 2 4 5 2" xfId="8354"/>
    <cellStyle name="Normal 2 2 2 4 5 3" xfId="12631"/>
    <cellStyle name="Normal 2 2 2 4 5 4" xfId="16890"/>
    <cellStyle name="Normal 2 2 2 4 5 5" xfId="21109"/>
    <cellStyle name="Normal 2 2 2 4 5 6" xfId="25304"/>
    <cellStyle name="Normal 2 2 2 4 5 7" xfId="29200"/>
    <cellStyle name="Normal 2 2 2 4 6" xfId="4728"/>
    <cellStyle name="Normal 2 2 2 4 6 2" xfId="9700"/>
    <cellStyle name="Normal 2 2 2 4 6 3" xfId="13978"/>
    <cellStyle name="Normal 2 2 2 4 6 4" xfId="18235"/>
    <cellStyle name="Normal 2 2 2 4 6 5" xfId="22452"/>
    <cellStyle name="Normal 2 2 2 4 6 6" xfId="26638"/>
    <cellStyle name="Normal 2 2 2 4 6 7" xfId="30517"/>
    <cellStyle name="Normal 2 2 2 4 7" xfId="5646"/>
    <cellStyle name="Normal 2 2 2 4 8" xfId="7678"/>
    <cellStyle name="Normal 2 2 2 4 9" xfId="11960"/>
    <cellStyle name="Normal 2 2 2 5" xfId="1690"/>
    <cellStyle name="Normal 2 2 2 5 2" xfId="2523"/>
    <cellStyle name="Normal 2 2 2 5 2 2" xfId="7499"/>
    <cellStyle name="Normal 2 2 2 5 2 3" xfId="11784"/>
    <cellStyle name="Normal 2 2 2 5 2 4" xfId="16056"/>
    <cellStyle name="Normal 2 2 2 5 2 5" xfId="20290"/>
    <cellStyle name="Normal 2 2 2 5 2 6" xfId="24529"/>
    <cellStyle name="Normal 2 2 2 5 2 7" xfId="28603"/>
    <cellStyle name="Normal 2 2 2 5 3" xfId="3708"/>
    <cellStyle name="Normal 2 2 2 5 3 2" xfId="8682"/>
    <cellStyle name="Normal 2 2 2 5 3 3" xfId="12959"/>
    <cellStyle name="Normal 2 2 2 5 3 4" xfId="17218"/>
    <cellStyle name="Normal 2 2 2 5 3 5" xfId="21437"/>
    <cellStyle name="Normal 2 2 2 5 3 6" xfId="25632"/>
    <cellStyle name="Normal 2 2 2 5 3 7" xfId="29528"/>
    <cellStyle name="Normal 2 2 2 5 4" xfId="6666"/>
    <cellStyle name="Normal 2 2 2 5 5" xfId="10954"/>
    <cellStyle name="Normal 2 2 2 5 6" xfId="15229"/>
    <cellStyle name="Normal 2 2 2 5 7" xfId="19467"/>
    <cellStyle name="Normal 2 2 2 5 8" xfId="23712"/>
    <cellStyle name="Normal 2 2 2 5 9" xfId="27798"/>
    <cellStyle name="Normal 2 2 2 6" xfId="1953"/>
    <cellStyle name="Normal 2 2 2 6 2" xfId="6929"/>
    <cellStyle name="Normal 2 2 2 6 3" xfId="11214"/>
    <cellStyle name="Normal 2 2 2 6 4" xfId="15487"/>
    <cellStyle name="Normal 2 2 2 6 5" xfId="19723"/>
    <cellStyle name="Normal 2 2 2 6 6" xfId="23961"/>
    <cellStyle name="Normal 2 2 2 6 7" xfId="28039"/>
    <cellStyle name="Normal 2 2 2 7" xfId="1069"/>
    <cellStyle name="Normal 2 2 2 7 2" xfId="6047"/>
    <cellStyle name="Normal 2 2 2 7 3" xfId="10336"/>
    <cellStyle name="Normal 2 2 2 7 4" xfId="14614"/>
    <cellStyle name="Normal 2 2 2 7 5" xfId="18863"/>
    <cellStyle name="Normal 2 2 2 7 6" xfId="23111"/>
    <cellStyle name="Normal 2 2 2 7 7" xfId="27231"/>
    <cellStyle name="Normal 2 2 2 8" xfId="3049"/>
    <cellStyle name="Normal 2 2 2 8 2" xfId="8023"/>
    <cellStyle name="Normal 2 2 2 8 3" xfId="12300"/>
    <cellStyle name="Normal 2 2 2 8 4" xfId="16560"/>
    <cellStyle name="Normal 2 2 2 8 5" xfId="20779"/>
    <cellStyle name="Normal 2 2 2 8 6" xfId="24975"/>
    <cellStyle name="Normal 2 2 2 8 7" xfId="28871"/>
    <cellStyle name="Normal 2 2 2 9" xfId="4399"/>
    <cellStyle name="Normal 2 2 2 9 2" xfId="9371"/>
    <cellStyle name="Normal 2 2 2 9 3" xfId="13649"/>
    <cellStyle name="Normal 2 2 2 9 4" xfId="17906"/>
    <cellStyle name="Normal 2 2 2 9 5" xfId="22123"/>
    <cellStyle name="Normal 2 2 2 9 6" xfId="26309"/>
    <cellStyle name="Normal 2 2 2 9 7" xfId="30188"/>
    <cellStyle name="Normal 2 2 20" xfId="20633"/>
    <cellStyle name="Normal 2 2 3" xfId="345"/>
    <cellStyle name="Normal 2 2 3 10" xfId="7720"/>
    <cellStyle name="Normal 2 2 3 11" xfId="12003"/>
    <cellStyle name="Normal 2 2 3 12" xfId="16276"/>
    <cellStyle name="Normal 2 2 3 13" xfId="20450"/>
    <cellStyle name="Normal 2 2 3 14" xfId="24729"/>
    <cellStyle name="Normal 2 2 3 2" xfId="443"/>
    <cellStyle name="Normal 2 2 3 2 10" xfId="16313"/>
    <cellStyle name="Normal 2 2 3 2 11" xfId="19613"/>
    <cellStyle name="Normal 2 2 3 2 12" xfId="24760"/>
    <cellStyle name="Normal 2 2 3 2 2" xfId="817"/>
    <cellStyle name="Normal 2 2 3 2 2 10" xfId="22873"/>
    <cellStyle name="Normal 2 2 3 2 2 11" xfId="27025"/>
    <cellStyle name="Normal 2 2 3 2 2 2" xfId="2524"/>
    <cellStyle name="Normal 2 2 3 2 2 2 2" xfId="4186"/>
    <cellStyle name="Normal 2 2 3 2 2 2 2 2" xfId="9160"/>
    <cellStyle name="Normal 2 2 3 2 2 2 2 3" xfId="13437"/>
    <cellStyle name="Normal 2 2 3 2 2 2 2 4" xfId="17696"/>
    <cellStyle name="Normal 2 2 3 2 2 2 2 5" xfId="21915"/>
    <cellStyle name="Normal 2 2 3 2 2 2 2 6" xfId="26110"/>
    <cellStyle name="Normal 2 2 3 2 2 2 2 7" xfId="30006"/>
    <cellStyle name="Normal 2 2 3 2 2 2 3" xfId="7500"/>
    <cellStyle name="Normal 2 2 3 2 2 2 4" xfId="11785"/>
    <cellStyle name="Normal 2 2 3 2 2 2 5" xfId="16057"/>
    <cellStyle name="Normal 2 2 3 2 2 2 6" xfId="20291"/>
    <cellStyle name="Normal 2 2 3 2 2 2 7" xfId="24530"/>
    <cellStyle name="Normal 2 2 3 2 2 2 8" xfId="28604"/>
    <cellStyle name="Normal 2 2 3 2 2 3" xfId="1691"/>
    <cellStyle name="Normal 2 2 3 2 2 3 2" xfId="6667"/>
    <cellStyle name="Normal 2 2 3 2 2 3 3" xfId="10955"/>
    <cellStyle name="Normal 2 2 3 2 2 3 4" xfId="15230"/>
    <cellStyle name="Normal 2 2 3 2 2 3 5" xfId="19468"/>
    <cellStyle name="Normal 2 2 3 2 2 3 6" xfId="23713"/>
    <cellStyle name="Normal 2 2 3 2 2 3 7" xfId="27799"/>
    <cellStyle name="Normal 2 2 3 2 2 4" xfId="3529"/>
    <cellStyle name="Normal 2 2 3 2 2 4 2" xfId="8503"/>
    <cellStyle name="Normal 2 2 3 2 2 4 3" xfId="12780"/>
    <cellStyle name="Normal 2 2 3 2 2 4 4" xfId="17039"/>
    <cellStyle name="Normal 2 2 3 2 2 4 5" xfId="21258"/>
    <cellStyle name="Normal 2 2 3 2 2 4 6" xfId="25453"/>
    <cellStyle name="Normal 2 2 3 2 2 4 7" xfId="29349"/>
    <cellStyle name="Normal 2 2 3 2 2 5" xfId="4877"/>
    <cellStyle name="Normal 2 2 3 2 2 5 2" xfId="9849"/>
    <cellStyle name="Normal 2 2 3 2 2 5 3" xfId="14127"/>
    <cellStyle name="Normal 2 2 3 2 2 5 4" xfId="18384"/>
    <cellStyle name="Normal 2 2 3 2 2 5 5" xfId="22601"/>
    <cellStyle name="Normal 2 2 3 2 2 5 6" xfId="26787"/>
    <cellStyle name="Normal 2 2 3 2 2 5 7" xfId="30666"/>
    <cellStyle name="Normal 2 2 3 2 2 6" xfId="5795"/>
    <cellStyle name="Normal 2 2 3 2 2 7" xfId="10087"/>
    <cellStyle name="Normal 2 2 3 2 2 8" xfId="14365"/>
    <cellStyle name="Normal 2 2 3 2 2 9" xfId="18622"/>
    <cellStyle name="Normal 2 2 3 2 3" xfId="2076"/>
    <cellStyle name="Normal 2 2 3 2 3 2" xfId="3857"/>
    <cellStyle name="Normal 2 2 3 2 3 2 2" xfId="8831"/>
    <cellStyle name="Normal 2 2 3 2 3 2 3" xfId="13108"/>
    <cellStyle name="Normal 2 2 3 2 3 2 4" xfId="17367"/>
    <cellStyle name="Normal 2 2 3 2 3 2 5" xfId="21586"/>
    <cellStyle name="Normal 2 2 3 2 3 2 6" xfId="25781"/>
    <cellStyle name="Normal 2 2 3 2 3 2 7" xfId="29677"/>
    <cellStyle name="Normal 2 2 3 2 3 3" xfId="7052"/>
    <cellStyle name="Normal 2 2 3 2 3 4" xfId="11337"/>
    <cellStyle name="Normal 2 2 3 2 3 5" xfId="15609"/>
    <cellStyle name="Normal 2 2 3 2 3 6" xfId="19844"/>
    <cellStyle name="Normal 2 2 3 2 3 7" xfId="24082"/>
    <cellStyle name="Normal 2 2 3 2 3 8" xfId="28160"/>
    <cellStyle name="Normal 2 2 3 2 4" xfId="1215"/>
    <cellStyle name="Normal 2 2 3 2 4 2" xfId="6192"/>
    <cellStyle name="Normal 2 2 3 2 4 3" xfId="10481"/>
    <cellStyle name="Normal 2 2 3 2 4 4" xfId="14759"/>
    <cellStyle name="Normal 2 2 3 2 4 5" xfId="19002"/>
    <cellStyle name="Normal 2 2 3 2 4 6" xfId="23248"/>
    <cellStyle name="Normal 2 2 3 2 4 7" xfId="27353"/>
    <cellStyle name="Normal 2 2 3 2 5" xfId="3199"/>
    <cellStyle name="Normal 2 2 3 2 5 2" xfId="8173"/>
    <cellStyle name="Normal 2 2 3 2 5 3" xfId="12450"/>
    <cellStyle name="Normal 2 2 3 2 5 4" xfId="16710"/>
    <cellStyle name="Normal 2 2 3 2 5 5" xfId="20928"/>
    <cellStyle name="Normal 2 2 3 2 5 6" xfId="25124"/>
    <cellStyle name="Normal 2 2 3 2 5 7" xfId="29020"/>
    <cellStyle name="Normal 2 2 3 2 6" xfId="4548"/>
    <cellStyle name="Normal 2 2 3 2 6 2" xfId="9520"/>
    <cellStyle name="Normal 2 2 3 2 6 3" xfId="13798"/>
    <cellStyle name="Normal 2 2 3 2 6 4" xfId="18055"/>
    <cellStyle name="Normal 2 2 3 2 6 5" xfId="22272"/>
    <cellStyle name="Normal 2 2 3 2 6 6" xfId="26458"/>
    <cellStyle name="Normal 2 2 3 2 6 7" xfId="30337"/>
    <cellStyle name="Normal 2 2 3 2 7" xfId="5422"/>
    <cellStyle name="Normal 2 2 3 2 8" xfId="7762"/>
    <cellStyle name="Normal 2 2 3 2 9" xfId="12044"/>
    <cellStyle name="Normal 2 2 3 3" xfId="725"/>
    <cellStyle name="Normal 2 2 3 3 10" xfId="22781"/>
    <cellStyle name="Normal 2 2 3 3 11" xfId="26933"/>
    <cellStyle name="Normal 2 2 3 3 2" xfId="2525"/>
    <cellStyle name="Normal 2 2 3 3 2 2" xfId="4094"/>
    <cellStyle name="Normal 2 2 3 3 2 2 2" xfId="9068"/>
    <cellStyle name="Normal 2 2 3 3 2 2 3" xfId="13345"/>
    <cellStyle name="Normal 2 2 3 3 2 2 4" xfId="17604"/>
    <cellStyle name="Normal 2 2 3 3 2 2 5" xfId="21823"/>
    <cellStyle name="Normal 2 2 3 3 2 2 6" xfId="26018"/>
    <cellStyle name="Normal 2 2 3 3 2 2 7" xfId="29914"/>
    <cellStyle name="Normal 2 2 3 3 2 3" xfId="7501"/>
    <cellStyle name="Normal 2 2 3 3 2 4" xfId="11786"/>
    <cellStyle name="Normal 2 2 3 3 2 5" xfId="16058"/>
    <cellStyle name="Normal 2 2 3 3 2 6" xfId="20292"/>
    <cellStyle name="Normal 2 2 3 3 2 7" xfId="24531"/>
    <cellStyle name="Normal 2 2 3 3 2 8" xfId="28605"/>
    <cellStyle name="Normal 2 2 3 3 3" xfId="1692"/>
    <cellStyle name="Normal 2 2 3 3 3 2" xfId="6668"/>
    <cellStyle name="Normal 2 2 3 3 3 3" xfId="10956"/>
    <cellStyle name="Normal 2 2 3 3 3 4" xfId="15231"/>
    <cellStyle name="Normal 2 2 3 3 3 5" xfId="19469"/>
    <cellStyle name="Normal 2 2 3 3 3 6" xfId="23714"/>
    <cellStyle name="Normal 2 2 3 3 3 7" xfId="27800"/>
    <cellStyle name="Normal 2 2 3 3 4" xfId="3437"/>
    <cellStyle name="Normal 2 2 3 3 4 2" xfId="8411"/>
    <cellStyle name="Normal 2 2 3 3 4 3" xfId="12688"/>
    <cellStyle name="Normal 2 2 3 3 4 4" xfId="16947"/>
    <cellStyle name="Normal 2 2 3 3 4 5" xfId="21166"/>
    <cellStyle name="Normal 2 2 3 3 4 6" xfId="25361"/>
    <cellStyle name="Normal 2 2 3 3 4 7" xfId="29257"/>
    <cellStyle name="Normal 2 2 3 3 5" xfId="4785"/>
    <cellStyle name="Normal 2 2 3 3 5 2" xfId="9757"/>
    <cellStyle name="Normal 2 2 3 3 5 3" xfId="14035"/>
    <cellStyle name="Normal 2 2 3 3 5 4" xfId="18292"/>
    <cellStyle name="Normal 2 2 3 3 5 5" xfId="22509"/>
    <cellStyle name="Normal 2 2 3 3 5 6" xfId="26695"/>
    <cellStyle name="Normal 2 2 3 3 5 7" xfId="30574"/>
    <cellStyle name="Normal 2 2 3 3 6" xfId="5703"/>
    <cellStyle name="Normal 2 2 3 3 7" xfId="9995"/>
    <cellStyle name="Normal 2 2 3 3 8" xfId="14273"/>
    <cellStyle name="Normal 2 2 3 3 9" xfId="18530"/>
    <cellStyle name="Normal 2 2 3 4" xfId="1919"/>
    <cellStyle name="Normal 2 2 3 4 2" xfId="3765"/>
    <cellStyle name="Normal 2 2 3 4 2 2" xfId="8739"/>
    <cellStyle name="Normal 2 2 3 4 2 3" xfId="13016"/>
    <cellStyle name="Normal 2 2 3 4 2 4" xfId="17275"/>
    <cellStyle name="Normal 2 2 3 4 2 5" xfId="21494"/>
    <cellStyle name="Normal 2 2 3 4 2 6" xfId="25689"/>
    <cellStyle name="Normal 2 2 3 4 2 7" xfId="29585"/>
    <cellStyle name="Normal 2 2 3 4 3" xfId="6895"/>
    <cellStyle name="Normal 2 2 3 4 4" xfId="11181"/>
    <cellStyle name="Normal 2 2 3 4 5" xfId="15453"/>
    <cellStyle name="Normal 2 2 3 4 6" xfId="19691"/>
    <cellStyle name="Normal 2 2 3 4 7" xfId="23929"/>
    <cellStyle name="Normal 2 2 3 4 8" xfId="28008"/>
    <cellStyle name="Normal 2 2 3 5" xfId="1031"/>
    <cellStyle name="Normal 2 2 3 5 2" xfId="6009"/>
    <cellStyle name="Normal 2 2 3 5 3" xfId="10298"/>
    <cellStyle name="Normal 2 2 3 5 4" xfId="14577"/>
    <cellStyle name="Normal 2 2 3 5 5" xfId="18827"/>
    <cellStyle name="Normal 2 2 3 5 6" xfId="23074"/>
    <cellStyle name="Normal 2 2 3 5 7" xfId="27200"/>
    <cellStyle name="Normal 2 2 3 6" xfId="2876"/>
    <cellStyle name="Normal 2 2 3 7" xfId="3107"/>
    <cellStyle name="Normal 2 2 3 7 2" xfId="8081"/>
    <cellStyle name="Normal 2 2 3 7 3" xfId="12358"/>
    <cellStyle name="Normal 2 2 3 7 4" xfId="16618"/>
    <cellStyle name="Normal 2 2 3 7 5" xfId="20836"/>
    <cellStyle name="Normal 2 2 3 7 6" xfId="25032"/>
    <cellStyle name="Normal 2 2 3 7 7" xfId="28928"/>
    <cellStyle name="Normal 2 2 3 8" xfId="4456"/>
    <cellStyle name="Normal 2 2 3 8 2" xfId="9428"/>
    <cellStyle name="Normal 2 2 3 8 3" xfId="13706"/>
    <cellStyle name="Normal 2 2 3 8 4" xfId="17963"/>
    <cellStyle name="Normal 2 2 3 8 5" xfId="22180"/>
    <cellStyle name="Normal 2 2 3 8 6" xfId="26366"/>
    <cellStyle name="Normal 2 2 3 8 7" xfId="30245"/>
    <cellStyle name="Normal 2 2 3 9" xfId="5324"/>
    <cellStyle name="Normal 2 2 4" xfId="285"/>
    <cellStyle name="Normal 2 2 5" xfId="525"/>
    <cellStyle name="Normal 2 2 5 10" xfId="12106"/>
    <cellStyle name="Normal 2 2 5 11" xfId="14569"/>
    <cellStyle name="Normal 2 2 5 12" xfId="16379"/>
    <cellStyle name="Normal 2 2 5 2" xfId="899"/>
    <cellStyle name="Normal 2 2 5 2 10" xfId="22955"/>
    <cellStyle name="Normal 2 2 5 2 11" xfId="27107"/>
    <cellStyle name="Normal 2 2 5 2 2" xfId="2526"/>
    <cellStyle name="Normal 2 2 5 2 2 2" xfId="4268"/>
    <cellStyle name="Normal 2 2 5 2 2 2 2" xfId="9242"/>
    <cellStyle name="Normal 2 2 5 2 2 2 3" xfId="13519"/>
    <cellStyle name="Normal 2 2 5 2 2 2 4" xfId="17778"/>
    <cellStyle name="Normal 2 2 5 2 2 2 5" xfId="21997"/>
    <cellStyle name="Normal 2 2 5 2 2 2 6" xfId="26192"/>
    <cellStyle name="Normal 2 2 5 2 2 2 7" xfId="30088"/>
    <cellStyle name="Normal 2 2 5 2 2 3" xfId="7502"/>
    <cellStyle name="Normal 2 2 5 2 2 4" xfId="11787"/>
    <cellStyle name="Normal 2 2 5 2 2 5" xfId="16059"/>
    <cellStyle name="Normal 2 2 5 2 2 6" xfId="20293"/>
    <cellStyle name="Normal 2 2 5 2 2 7" xfId="24532"/>
    <cellStyle name="Normal 2 2 5 2 2 8" xfId="28606"/>
    <cellStyle name="Normal 2 2 5 2 3" xfId="1693"/>
    <cellStyle name="Normal 2 2 5 2 3 2" xfId="6669"/>
    <cellStyle name="Normal 2 2 5 2 3 3" xfId="10957"/>
    <cellStyle name="Normal 2 2 5 2 3 4" xfId="15232"/>
    <cellStyle name="Normal 2 2 5 2 3 5" xfId="19470"/>
    <cellStyle name="Normal 2 2 5 2 3 6" xfId="23715"/>
    <cellStyle name="Normal 2 2 5 2 3 7" xfId="27801"/>
    <cellStyle name="Normal 2 2 5 2 4" xfId="3611"/>
    <cellStyle name="Normal 2 2 5 2 4 2" xfId="8585"/>
    <cellStyle name="Normal 2 2 5 2 4 3" xfId="12862"/>
    <cellStyle name="Normal 2 2 5 2 4 4" xfId="17121"/>
    <cellStyle name="Normal 2 2 5 2 4 5" xfId="21340"/>
    <cellStyle name="Normal 2 2 5 2 4 6" xfId="25535"/>
    <cellStyle name="Normal 2 2 5 2 4 7" xfId="29431"/>
    <cellStyle name="Normal 2 2 5 2 5" xfId="4959"/>
    <cellStyle name="Normal 2 2 5 2 5 2" xfId="9931"/>
    <cellStyle name="Normal 2 2 5 2 5 3" xfId="14209"/>
    <cellStyle name="Normal 2 2 5 2 5 4" xfId="18466"/>
    <cellStyle name="Normal 2 2 5 2 5 5" xfId="22683"/>
    <cellStyle name="Normal 2 2 5 2 5 6" xfId="26869"/>
    <cellStyle name="Normal 2 2 5 2 5 7" xfId="30748"/>
    <cellStyle name="Normal 2 2 5 2 6" xfId="5877"/>
    <cellStyle name="Normal 2 2 5 2 7" xfId="10169"/>
    <cellStyle name="Normal 2 2 5 2 8" xfId="14447"/>
    <cellStyle name="Normal 2 2 5 2 9" xfId="18704"/>
    <cellStyle name="Normal 2 2 5 3" xfId="2140"/>
    <cellStyle name="Normal 2 2 5 3 2" xfId="3939"/>
    <cellStyle name="Normal 2 2 5 3 2 2" xfId="8913"/>
    <cellStyle name="Normal 2 2 5 3 2 3" xfId="13190"/>
    <cellStyle name="Normal 2 2 5 3 2 4" xfId="17449"/>
    <cellStyle name="Normal 2 2 5 3 2 5" xfId="21668"/>
    <cellStyle name="Normal 2 2 5 3 2 6" xfId="25863"/>
    <cellStyle name="Normal 2 2 5 3 2 7" xfId="29759"/>
    <cellStyle name="Normal 2 2 5 3 3" xfId="7116"/>
    <cellStyle name="Normal 2 2 5 3 4" xfId="11401"/>
    <cellStyle name="Normal 2 2 5 3 5" xfId="15673"/>
    <cellStyle name="Normal 2 2 5 3 6" xfId="19908"/>
    <cellStyle name="Normal 2 2 5 3 7" xfId="24146"/>
    <cellStyle name="Normal 2 2 5 3 8" xfId="28224"/>
    <cellStyle name="Normal 2 2 5 4" xfId="1282"/>
    <cellStyle name="Normal 2 2 5 4 2" xfId="6259"/>
    <cellStyle name="Normal 2 2 5 4 3" xfId="10548"/>
    <cellStyle name="Normal 2 2 5 4 4" xfId="14824"/>
    <cellStyle name="Normal 2 2 5 4 5" xfId="19067"/>
    <cellStyle name="Normal 2 2 5 4 6" xfId="23313"/>
    <cellStyle name="Normal 2 2 5 4 7" xfId="27417"/>
    <cellStyle name="Normal 2 2 5 5" xfId="3281"/>
    <cellStyle name="Normal 2 2 5 5 2" xfId="8255"/>
    <cellStyle name="Normal 2 2 5 5 3" xfId="12532"/>
    <cellStyle name="Normal 2 2 5 5 4" xfId="16792"/>
    <cellStyle name="Normal 2 2 5 5 5" xfId="21010"/>
    <cellStyle name="Normal 2 2 5 5 6" xfId="25206"/>
    <cellStyle name="Normal 2 2 5 5 7" xfId="29102"/>
    <cellStyle name="Normal 2 2 5 6" xfId="4630"/>
    <cellStyle name="Normal 2 2 5 6 2" xfId="9602"/>
    <cellStyle name="Normal 2 2 5 6 3" xfId="13880"/>
    <cellStyle name="Normal 2 2 5 6 4" xfId="18137"/>
    <cellStyle name="Normal 2 2 5 6 5" xfId="22354"/>
    <cellStyle name="Normal 2 2 5 6 6" xfId="26540"/>
    <cellStyle name="Normal 2 2 5 6 7" xfId="30419"/>
    <cellStyle name="Normal 2 2 5 7" xfId="5504"/>
    <cellStyle name="Normal 2 2 5 8" xfId="5054"/>
    <cellStyle name="Normal 2 2 5 9" xfId="7826"/>
    <cellStyle name="Normal 2 2 6" xfId="626"/>
    <cellStyle name="Normal 2 2 6 10" xfId="14658"/>
    <cellStyle name="Normal 2 2 6 11" xfId="17826"/>
    <cellStyle name="Normal 2 2 6 12" xfId="23150"/>
    <cellStyle name="Normal 2 2 6 2" xfId="1695"/>
    <cellStyle name="Normal 2 2 6 2 2" xfId="2528"/>
    <cellStyle name="Normal 2 2 6 2 2 2" xfId="7504"/>
    <cellStyle name="Normal 2 2 6 2 2 3" xfId="11789"/>
    <cellStyle name="Normal 2 2 6 2 2 4" xfId="16061"/>
    <cellStyle name="Normal 2 2 6 2 2 5" xfId="20295"/>
    <cellStyle name="Normal 2 2 6 2 2 6" xfId="24534"/>
    <cellStyle name="Normal 2 2 6 2 2 7" xfId="28608"/>
    <cellStyle name="Normal 2 2 6 2 3" xfId="3995"/>
    <cellStyle name="Normal 2 2 6 2 3 2" xfId="8969"/>
    <cellStyle name="Normal 2 2 6 2 3 3" xfId="13246"/>
    <cellStyle name="Normal 2 2 6 2 3 4" xfId="17505"/>
    <cellStyle name="Normal 2 2 6 2 3 5" xfId="21724"/>
    <cellStyle name="Normal 2 2 6 2 3 6" xfId="25919"/>
    <cellStyle name="Normal 2 2 6 2 3 7" xfId="29815"/>
    <cellStyle name="Normal 2 2 6 2 4" xfId="6671"/>
    <cellStyle name="Normal 2 2 6 2 5" xfId="10959"/>
    <cellStyle name="Normal 2 2 6 2 6" xfId="15234"/>
    <cellStyle name="Normal 2 2 6 2 7" xfId="19472"/>
    <cellStyle name="Normal 2 2 6 2 8" xfId="23717"/>
    <cellStyle name="Normal 2 2 6 2 9" xfId="27803"/>
    <cellStyle name="Normal 2 2 6 3" xfId="2527"/>
    <cellStyle name="Normal 2 2 6 3 2" xfId="7503"/>
    <cellStyle name="Normal 2 2 6 3 3" xfId="11788"/>
    <cellStyle name="Normal 2 2 6 3 4" xfId="16060"/>
    <cellStyle name="Normal 2 2 6 3 5" xfId="20294"/>
    <cellStyle name="Normal 2 2 6 3 6" xfId="24533"/>
    <cellStyle name="Normal 2 2 6 3 7" xfId="28607"/>
    <cellStyle name="Normal 2 2 6 4" xfId="1694"/>
    <cellStyle name="Normal 2 2 6 4 2" xfId="6670"/>
    <cellStyle name="Normal 2 2 6 4 3" xfId="10958"/>
    <cellStyle name="Normal 2 2 6 4 4" xfId="15233"/>
    <cellStyle name="Normal 2 2 6 4 5" xfId="19471"/>
    <cellStyle name="Normal 2 2 6 4 6" xfId="23716"/>
    <cellStyle name="Normal 2 2 6 4 7" xfId="27802"/>
    <cellStyle name="Normal 2 2 6 5" xfId="3338"/>
    <cellStyle name="Normal 2 2 6 5 2" xfId="8312"/>
    <cellStyle name="Normal 2 2 6 5 3" xfId="12589"/>
    <cellStyle name="Normal 2 2 6 5 4" xfId="16848"/>
    <cellStyle name="Normal 2 2 6 5 5" xfId="21067"/>
    <cellStyle name="Normal 2 2 6 5 6" xfId="25262"/>
    <cellStyle name="Normal 2 2 6 5 7" xfId="29158"/>
    <cellStyle name="Normal 2 2 6 6" xfId="4686"/>
    <cellStyle name="Normal 2 2 6 6 2" xfId="9658"/>
    <cellStyle name="Normal 2 2 6 6 3" xfId="13936"/>
    <cellStyle name="Normal 2 2 6 6 4" xfId="18193"/>
    <cellStyle name="Normal 2 2 6 6 5" xfId="22410"/>
    <cellStyle name="Normal 2 2 6 6 6" xfId="26596"/>
    <cellStyle name="Normal 2 2 6 6 7" xfId="30475"/>
    <cellStyle name="Normal 2 2 6 7" xfId="5604"/>
    <cellStyle name="Normal 2 2 6 8" xfId="6091"/>
    <cellStyle name="Normal 2 2 6 9" xfId="10379"/>
    <cellStyle name="Normal 2 2 7" xfId="1696"/>
    <cellStyle name="Normal 2 2 7 10" xfId="27804"/>
    <cellStyle name="Normal 2 2 7 2" xfId="1697"/>
    <cellStyle name="Normal 2 2 7 2 2" xfId="2530"/>
    <cellStyle name="Normal 2 2 7 2 2 2" xfId="7506"/>
    <cellStyle name="Normal 2 2 7 2 2 3" xfId="11791"/>
    <cellStyle name="Normal 2 2 7 2 2 4" xfId="16063"/>
    <cellStyle name="Normal 2 2 7 2 2 5" xfId="20297"/>
    <cellStyle name="Normal 2 2 7 2 2 6" xfId="24536"/>
    <cellStyle name="Normal 2 2 7 2 2 7" xfId="28610"/>
    <cellStyle name="Normal 2 2 7 2 3" xfId="6673"/>
    <cellStyle name="Normal 2 2 7 2 4" xfId="10961"/>
    <cellStyle name="Normal 2 2 7 2 5" xfId="15236"/>
    <cellStyle name="Normal 2 2 7 2 6" xfId="19474"/>
    <cellStyle name="Normal 2 2 7 2 7" xfId="23719"/>
    <cellStyle name="Normal 2 2 7 2 8" xfId="27805"/>
    <cellStyle name="Normal 2 2 7 3" xfId="2529"/>
    <cellStyle name="Normal 2 2 7 3 2" xfId="7505"/>
    <cellStyle name="Normal 2 2 7 3 3" xfId="11790"/>
    <cellStyle name="Normal 2 2 7 3 4" xfId="16062"/>
    <cellStyle name="Normal 2 2 7 3 5" xfId="20296"/>
    <cellStyle name="Normal 2 2 7 3 6" xfId="24535"/>
    <cellStyle name="Normal 2 2 7 3 7" xfId="28609"/>
    <cellStyle name="Normal 2 2 7 4" xfId="3666"/>
    <cellStyle name="Normal 2 2 7 4 2" xfId="8640"/>
    <cellStyle name="Normal 2 2 7 4 3" xfId="12917"/>
    <cellStyle name="Normal 2 2 7 4 4" xfId="17176"/>
    <cellStyle name="Normal 2 2 7 4 5" xfId="21395"/>
    <cellStyle name="Normal 2 2 7 4 6" xfId="25590"/>
    <cellStyle name="Normal 2 2 7 4 7" xfId="29486"/>
    <cellStyle name="Normal 2 2 7 5" xfId="6672"/>
    <cellStyle name="Normal 2 2 7 6" xfId="10960"/>
    <cellStyle name="Normal 2 2 7 7" xfId="15235"/>
    <cellStyle name="Normal 2 2 7 8" xfId="19473"/>
    <cellStyle name="Normal 2 2 7 9" xfId="23718"/>
    <cellStyle name="Normal 2 2 8" xfId="1698"/>
    <cellStyle name="Normal 2 2 9" xfId="1699"/>
    <cellStyle name="Normal 2 2 9 2" xfId="2531"/>
    <cellStyle name="Normal 2 2 9 2 2" xfId="7507"/>
    <cellStyle name="Normal 2 2 9 2 3" xfId="11792"/>
    <cellStyle name="Normal 2 2 9 2 4" xfId="16064"/>
    <cellStyle name="Normal 2 2 9 2 5" xfId="20298"/>
    <cellStyle name="Normal 2 2 9 2 6" xfId="24537"/>
    <cellStyle name="Normal 2 2 9 2 7" xfId="28611"/>
    <cellStyle name="Normal 2 2 9 3" xfId="6675"/>
    <cellStyle name="Normal 2 2 9 4" xfId="10963"/>
    <cellStyle name="Normal 2 2 9 5" xfId="15238"/>
    <cellStyle name="Normal 2 2 9 6" xfId="19476"/>
    <cellStyle name="Normal 2 2 9 7" xfId="23720"/>
    <cellStyle name="Normal 2 2 9 8" xfId="27806"/>
    <cellStyle name="Normal 2 3" xfId="118"/>
    <cellStyle name="Normal 2 3 2" xfId="193"/>
    <cellStyle name="Normal 2 3 2 10" xfId="5172"/>
    <cellStyle name="Normal 2 3 2 11" xfId="7933"/>
    <cellStyle name="Normal 2 3 2 12" xfId="12210"/>
    <cellStyle name="Normal 2 3 2 13" xfId="16470"/>
    <cellStyle name="Normal 2 3 2 14" xfId="18733"/>
    <cellStyle name="Normal 2 3 2 15" xfId="24887"/>
    <cellStyle name="Normal 2 3 2 2" xfId="324"/>
    <cellStyle name="Normal 2 3 2 2 10" xfId="6872"/>
    <cellStyle name="Normal 2 3 2 2 11" xfId="18728"/>
    <cellStyle name="Normal 2 3 2 2 12" xfId="20566"/>
    <cellStyle name="Normal 2 3 2 2 2" xfId="707"/>
    <cellStyle name="Normal 2 3 2 2 2 10" xfId="22763"/>
    <cellStyle name="Normal 2 3 2 2 2 11" xfId="26915"/>
    <cellStyle name="Normal 2 3 2 2 2 2" xfId="2532"/>
    <cellStyle name="Normal 2 3 2 2 2 2 2" xfId="4076"/>
    <cellStyle name="Normal 2 3 2 2 2 2 2 2" xfId="9050"/>
    <cellStyle name="Normal 2 3 2 2 2 2 2 3" xfId="13327"/>
    <cellStyle name="Normal 2 3 2 2 2 2 2 4" xfId="17586"/>
    <cellStyle name="Normal 2 3 2 2 2 2 2 5" xfId="21805"/>
    <cellStyle name="Normal 2 3 2 2 2 2 2 6" xfId="26000"/>
    <cellStyle name="Normal 2 3 2 2 2 2 2 7" xfId="29896"/>
    <cellStyle name="Normal 2 3 2 2 2 2 3" xfId="7508"/>
    <cellStyle name="Normal 2 3 2 2 2 2 4" xfId="11793"/>
    <cellStyle name="Normal 2 3 2 2 2 2 5" xfId="16065"/>
    <cellStyle name="Normal 2 3 2 2 2 2 6" xfId="20299"/>
    <cellStyle name="Normal 2 3 2 2 2 2 7" xfId="24538"/>
    <cellStyle name="Normal 2 3 2 2 2 2 8" xfId="28612"/>
    <cellStyle name="Normal 2 3 2 2 2 3" xfId="1700"/>
    <cellStyle name="Normal 2 3 2 2 2 3 2" xfId="6676"/>
    <cellStyle name="Normal 2 3 2 2 2 3 3" xfId="10964"/>
    <cellStyle name="Normal 2 3 2 2 2 3 4" xfId="15239"/>
    <cellStyle name="Normal 2 3 2 2 2 3 5" xfId="19477"/>
    <cellStyle name="Normal 2 3 2 2 2 3 6" xfId="23721"/>
    <cellStyle name="Normal 2 3 2 2 2 3 7" xfId="27807"/>
    <cellStyle name="Normal 2 3 2 2 2 4" xfId="3419"/>
    <cellStyle name="Normal 2 3 2 2 2 4 2" xfId="8393"/>
    <cellStyle name="Normal 2 3 2 2 2 4 3" xfId="12670"/>
    <cellStyle name="Normal 2 3 2 2 2 4 4" xfId="16929"/>
    <cellStyle name="Normal 2 3 2 2 2 4 5" xfId="21148"/>
    <cellStyle name="Normal 2 3 2 2 2 4 6" xfId="25343"/>
    <cellStyle name="Normal 2 3 2 2 2 4 7" xfId="29239"/>
    <cellStyle name="Normal 2 3 2 2 2 5" xfId="4767"/>
    <cellStyle name="Normal 2 3 2 2 2 5 2" xfId="9739"/>
    <cellStyle name="Normal 2 3 2 2 2 5 3" xfId="14017"/>
    <cellStyle name="Normal 2 3 2 2 2 5 4" xfId="18274"/>
    <cellStyle name="Normal 2 3 2 2 2 5 5" xfId="22491"/>
    <cellStyle name="Normal 2 3 2 2 2 5 6" xfId="26677"/>
    <cellStyle name="Normal 2 3 2 2 2 5 7" xfId="30556"/>
    <cellStyle name="Normal 2 3 2 2 2 6" xfId="5685"/>
    <cellStyle name="Normal 2 3 2 2 2 7" xfId="9977"/>
    <cellStyle name="Normal 2 3 2 2 2 8" xfId="14255"/>
    <cellStyle name="Normal 2 3 2 2 2 9" xfId="18512"/>
    <cellStyle name="Normal 2 3 2 2 3" xfId="1978"/>
    <cellStyle name="Normal 2 3 2 2 3 2" xfId="3747"/>
    <cellStyle name="Normal 2 3 2 2 3 2 2" xfId="8721"/>
    <cellStyle name="Normal 2 3 2 2 3 2 3" xfId="12998"/>
    <cellStyle name="Normal 2 3 2 2 3 2 4" xfId="17257"/>
    <cellStyle name="Normal 2 3 2 2 3 2 5" xfId="21476"/>
    <cellStyle name="Normal 2 3 2 2 3 2 6" xfId="25671"/>
    <cellStyle name="Normal 2 3 2 2 3 2 7" xfId="29567"/>
    <cellStyle name="Normal 2 3 2 2 3 3" xfId="6954"/>
    <cellStyle name="Normal 2 3 2 2 3 4" xfId="11239"/>
    <cellStyle name="Normal 2 3 2 2 3 5" xfId="15512"/>
    <cellStyle name="Normal 2 3 2 2 3 6" xfId="19748"/>
    <cellStyle name="Normal 2 3 2 2 3 7" xfId="23986"/>
    <cellStyle name="Normal 2 3 2 2 3 8" xfId="28064"/>
    <cellStyle name="Normal 2 3 2 2 4" xfId="1101"/>
    <cellStyle name="Normal 2 3 2 2 4 2" xfId="6079"/>
    <cellStyle name="Normal 2 3 2 2 4 3" xfId="10368"/>
    <cellStyle name="Normal 2 3 2 2 4 4" xfId="14646"/>
    <cellStyle name="Normal 2 3 2 2 4 5" xfId="18894"/>
    <cellStyle name="Normal 2 3 2 2 4 6" xfId="23141"/>
    <cellStyle name="Normal 2 3 2 2 4 7" xfId="27257"/>
    <cellStyle name="Normal 2 3 2 2 5" xfId="3089"/>
    <cellStyle name="Normal 2 3 2 2 5 2" xfId="8063"/>
    <cellStyle name="Normal 2 3 2 2 5 3" xfId="12340"/>
    <cellStyle name="Normal 2 3 2 2 5 4" xfId="16600"/>
    <cellStyle name="Normal 2 3 2 2 5 5" xfId="20818"/>
    <cellStyle name="Normal 2 3 2 2 5 6" xfId="25014"/>
    <cellStyle name="Normal 2 3 2 2 5 7" xfId="28910"/>
    <cellStyle name="Normal 2 3 2 2 6" xfId="4438"/>
    <cellStyle name="Normal 2 3 2 2 6 2" xfId="9410"/>
    <cellStyle name="Normal 2 3 2 2 6 3" xfId="13688"/>
    <cellStyle name="Normal 2 3 2 2 6 4" xfId="17945"/>
    <cellStyle name="Normal 2 3 2 2 6 5" xfId="22162"/>
    <cellStyle name="Normal 2 3 2 2 6 6" xfId="26348"/>
    <cellStyle name="Normal 2 3 2 2 6 7" xfId="30227"/>
    <cellStyle name="Normal 2 3 2 2 7" xfId="5303"/>
    <cellStyle name="Normal 2 3 2 2 8" xfId="5198"/>
    <cellStyle name="Normal 2 3 2 2 9" xfId="5017"/>
    <cellStyle name="Normal 2 3 2 3" xfId="542"/>
    <cellStyle name="Normal 2 3 2 3 10" xfId="17818"/>
    <cellStyle name="Normal 2 3 2 3 11" xfId="18901"/>
    <cellStyle name="Normal 2 3 2 3 12" xfId="26229"/>
    <cellStyle name="Normal 2 3 2 3 2" xfId="916"/>
    <cellStyle name="Normal 2 3 2 3 2 10" xfId="22972"/>
    <cellStyle name="Normal 2 3 2 3 2 11" xfId="27124"/>
    <cellStyle name="Normal 2 3 2 3 2 2" xfId="2533"/>
    <cellStyle name="Normal 2 3 2 3 2 2 2" xfId="4285"/>
    <cellStyle name="Normal 2 3 2 3 2 2 2 2" xfId="9259"/>
    <cellStyle name="Normal 2 3 2 3 2 2 2 3" xfId="13536"/>
    <cellStyle name="Normal 2 3 2 3 2 2 2 4" xfId="17795"/>
    <cellStyle name="Normal 2 3 2 3 2 2 2 5" xfId="22014"/>
    <cellStyle name="Normal 2 3 2 3 2 2 2 6" xfId="26209"/>
    <cellStyle name="Normal 2 3 2 3 2 2 2 7" xfId="30105"/>
    <cellStyle name="Normal 2 3 2 3 2 2 3" xfId="7509"/>
    <cellStyle name="Normal 2 3 2 3 2 2 4" xfId="11794"/>
    <cellStyle name="Normal 2 3 2 3 2 2 5" xfId="16066"/>
    <cellStyle name="Normal 2 3 2 3 2 2 6" xfId="20300"/>
    <cellStyle name="Normal 2 3 2 3 2 2 7" xfId="24539"/>
    <cellStyle name="Normal 2 3 2 3 2 2 8" xfId="28613"/>
    <cellStyle name="Normal 2 3 2 3 2 3" xfId="1701"/>
    <cellStyle name="Normal 2 3 2 3 2 3 2" xfId="6677"/>
    <cellStyle name="Normal 2 3 2 3 2 3 3" xfId="10965"/>
    <cellStyle name="Normal 2 3 2 3 2 3 4" xfId="15240"/>
    <cellStyle name="Normal 2 3 2 3 2 3 5" xfId="19478"/>
    <cellStyle name="Normal 2 3 2 3 2 3 6" xfId="23722"/>
    <cellStyle name="Normal 2 3 2 3 2 3 7" xfId="27808"/>
    <cellStyle name="Normal 2 3 2 3 2 4" xfId="3628"/>
    <cellStyle name="Normal 2 3 2 3 2 4 2" xfId="8602"/>
    <cellStyle name="Normal 2 3 2 3 2 4 3" xfId="12879"/>
    <cellStyle name="Normal 2 3 2 3 2 4 4" xfId="17138"/>
    <cellStyle name="Normal 2 3 2 3 2 4 5" xfId="21357"/>
    <cellStyle name="Normal 2 3 2 3 2 4 6" xfId="25552"/>
    <cellStyle name="Normal 2 3 2 3 2 4 7" xfId="29448"/>
    <cellStyle name="Normal 2 3 2 3 2 5" xfId="4976"/>
    <cellStyle name="Normal 2 3 2 3 2 5 2" xfId="9948"/>
    <cellStyle name="Normal 2 3 2 3 2 5 3" xfId="14226"/>
    <cellStyle name="Normal 2 3 2 3 2 5 4" xfId="18483"/>
    <cellStyle name="Normal 2 3 2 3 2 5 5" xfId="22700"/>
    <cellStyle name="Normal 2 3 2 3 2 5 6" xfId="26886"/>
    <cellStyle name="Normal 2 3 2 3 2 5 7" xfId="30765"/>
    <cellStyle name="Normal 2 3 2 3 2 6" xfId="5894"/>
    <cellStyle name="Normal 2 3 2 3 2 7" xfId="10186"/>
    <cellStyle name="Normal 2 3 2 3 2 8" xfId="14464"/>
    <cellStyle name="Normal 2 3 2 3 2 9" xfId="18721"/>
    <cellStyle name="Normal 2 3 2 3 3" xfId="2188"/>
    <cellStyle name="Normal 2 3 2 3 3 2" xfId="3956"/>
    <cellStyle name="Normal 2 3 2 3 3 2 2" xfId="8930"/>
    <cellStyle name="Normal 2 3 2 3 3 2 3" xfId="13207"/>
    <cellStyle name="Normal 2 3 2 3 3 2 4" xfId="17466"/>
    <cellStyle name="Normal 2 3 2 3 3 2 5" xfId="21685"/>
    <cellStyle name="Normal 2 3 2 3 3 2 6" xfId="25880"/>
    <cellStyle name="Normal 2 3 2 3 3 2 7" xfId="29776"/>
    <cellStyle name="Normal 2 3 2 3 3 3" xfId="7164"/>
    <cellStyle name="Normal 2 3 2 3 3 4" xfId="11449"/>
    <cellStyle name="Normal 2 3 2 3 3 5" xfId="15721"/>
    <cellStyle name="Normal 2 3 2 3 3 6" xfId="19956"/>
    <cellStyle name="Normal 2 3 2 3 3 7" xfId="24194"/>
    <cellStyle name="Normal 2 3 2 3 3 8" xfId="28272"/>
    <cellStyle name="Normal 2 3 2 3 4" xfId="1331"/>
    <cellStyle name="Normal 2 3 2 3 4 2" xfId="6308"/>
    <cellStyle name="Normal 2 3 2 3 4 3" xfId="10597"/>
    <cellStyle name="Normal 2 3 2 3 4 4" xfId="14873"/>
    <cellStyle name="Normal 2 3 2 3 4 5" xfId="19115"/>
    <cellStyle name="Normal 2 3 2 3 4 6" xfId="23362"/>
    <cellStyle name="Normal 2 3 2 3 4 7" xfId="27465"/>
    <cellStyle name="Normal 2 3 2 3 5" xfId="3298"/>
    <cellStyle name="Normal 2 3 2 3 5 2" xfId="8272"/>
    <cellStyle name="Normal 2 3 2 3 5 3" xfId="12549"/>
    <cellStyle name="Normal 2 3 2 3 5 4" xfId="16809"/>
    <cellStyle name="Normal 2 3 2 3 5 5" xfId="21027"/>
    <cellStyle name="Normal 2 3 2 3 5 6" xfId="25223"/>
    <cellStyle name="Normal 2 3 2 3 5 7" xfId="29119"/>
    <cellStyle name="Normal 2 3 2 3 6" xfId="4647"/>
    <cellStyle name="Normal 2 3 2 3 6 2" xfId="9619"/>
    <cellStyle name="Normal 2 3 2 3 6 3" xfId="13897"/>
    <cellStyle name="Normal 2 3 2 3 6 4" xfId="18154"/>
    <cellStyle name="Normal 2 3 2 3 6 5" xfId="22371"/>
    <cellStyle name="Normal 2 3 2 3 6 6" xfId="26557"/>
    <cellStyle name="Normal 2 3 2 3 6 7" xfId="30436"/>
    <cellStyle name="Normal 2 3 2 3 7" xfId="5521"/>
    <cellStyle name="Normal 2 3 2 3 8" xfId="9282"/>
    <cellStyle name="Normal 2 3 2 3 9" xfId="13560"/>
    <cellStyle name="Normal 2 3 2 4" xfId="643"/>
    <cellStyle name="Normal 2 3 2 4 10" xfId="14984"/>
    <cellStyle name="Normal 2 3 2 4 11" xfId="16346"/>
    <cellStyle name="Normal 2 3 2 4 12" xfId="23473"/>
    <cellStyle name="Normal 2 3 2 4 2" xfId="1703"/>
    <cellStyle name="Normal 2 3 2 4 2 2" xfId="2535"/>
    <cellStyle name="Normal 2 3 2 4 2 2 2" xfId="7511"/>
    <cellStyle name="Normal 2 3 2 4 2 2 3" xfId="11796"/>
    <cellStyle name="Normal 2 3 2 4 2 2 4" xfId="16068"/>
    <cellStyle name="Normal 2 3 2 4 2 2 5" xfId="20302"/>
    <cellStyle name="Normal 2 3 2 4 2 2 6" xfId="24541"/>
    <cellStyle name="Normal 2 3 2 4 2 2 7" xfId="28615"/>
    <cellStyle name="Normal 2 3 2 4 2 3" xfId="4012"/>
    <cellStyle name="Normal 2 3 2 4 2 3 2" xfId="8986"/>
    <cellStyle name="Normal 2 3 2 4 2 3 3" xfId="13263"/>
    <cellStyle name="Normal 2 3 2 4 2 3 4" xfId="17522"/>
    <cellStyle name="Normal 2 3 2 4 2 3 5" xfId="21741"/>
    <cellStyle name="Normal 2 3 2 4 2 3 6" xfId="25936"/>
    <cellStyle name="Normal 2 3 2 4 2 3 7" xfId="29832"/>
    <cellStyle name="Normal 2 3 2 4 2 4" xfId="6679"/>
    <cellStyle name="Normal 2 3 2 4 2 5" xfId="10967"/>
    <cellStyle name="Normal 2 3 2 4 2 6" xfId="15242"/>
    <cellStyle name="Normal 2 3 2 4 2 7" xfId="19480"/>
    <cellStyle name="Normal 2 3 2 4 2 8" xfId="23724"/>
    <cellStyle name="Normal 2 3 2 4 2 9" xfId="27810"/>
    <cellStyle name="Normal 2 3 2 4 3" xfId="2534"/>
    <cellStyle name="Normal 2 3 2 4 3 2" xfId="7510"/>
    <cellStyle name="Normal 2 3 2 4 3 3" xfId="11795"/>
    <cellStyle name="Normal 2 3 2 4 3 4" xfId="16067"/>
    <cellStyle name="Normal 2 3 2 4 3 5" xfId="20301"/>
    <cellStyle name="Normal 2 3 2 4 3 6" xfId="24540"/>
    <cellStyle name="Normal 2 3 2 4 3 7" xfId="28614"/>
    <cellStyle name="Normal 2 3 2 4 4" xfId="1702"/>
    <cellStyle name="Normal 2 3 2 4 4 2" xfId="6678"/>
    <cellStyle name="Normal 2 3 2 4 4 3" xfId="10966"/>
    <cellStyle name="Normal 2 3 2 4 4 4" xfId="15241"/>
    <cellStyle name="Normal 2 3 2 4 4 5" xfId="19479"/>
    <cellStyle name="Normal 2 3 2 4 4 6" xfId="23723"/>
    <cellStyle name="Normal 2 3 2 4 4 7" xfId="27809"/>
    <cellStyle name="Normal 2 3 2 4 5" xfId="3355"/>
    <cellStyle name="Normal 2 3 2 4 5 2" xfId="8329"/>
    <cellStyle name="Normal 2 3 2 4 5 3" xfId="12606"/>
    <cellStyle name="Normal 2 3 2 4 5 4" xfId="16865"/>
    <cellStyle name="Normal 2 3 2 4 5 5" xfId="21084"/>
    <cellStyle name="Normal 2 3 2 4 5 6" xfId="25279"/>
    <cellStyle name="Normal 2 3 2 4 5 7" xfId="29175"/>
    <cellStyle name="Normal 2 3 2 4 6" xfId="4703"/>
    <cellStyle name="Normal 2 3 2 4 6 2" xfId="9675"/>
    <cellStyle name="Normal 2 3 2 4 6 3" xfId="13953"/>
    <cellStyle name="Normal 2 3 2 4 6 4" xfId="18210"/>
    <cellStyle name="Normal 2 3 2 4 6 5" xfId="22427"/>
    <cellStyle name="Normal 2 3 2 4 6 6" xfId="26613"/>
    <cellStyle name="Normal 2 3 2 4 6 7" xfId="30492"/>
    <cellStyle name="Normal 2 3 2 4 7" xfId="5621"/>
    <cellStyle name="Normal 2 3 2 4 8" xfId="6419"/>
    <cellStyle name="Normal 2 3 2 4 9" xfId="10708"/>
    <cellStyle name="Normal 2 3 2 5" xfId="1704"/>
    <cellStyle name="Normal 2 3 2 5 2" xfId="2536"/>
    <cellStyle name="Normal 2 3 2 5 2 2" xfId="7512"/>
    <cellStyle name="Normal 2 3 2 5 2 3" xfId="11797"/>
    <cellStyle name="Normal 2 3 2 5 2 4" xfId="16069"/>
    <cellStyle name="Normal 2 3 2 5 2 5" xfId="20303"/>
    <cellStyle name="Normal 2 3 2 5 2 6" xfId="24542"/>
    <cellStyle name="Normal 2 3 2 5 2 7" xfId="28616"/>
    <cellStyle name="Normal 2 3 2 5 3" xfId="3683"/>
    <cellStyle name="Normal 2 3 2 5 3 2" xfId="8657"/>
    <cellStyle name="Normal 2 3 2 5 3 3" xfId="12934"/>
    <cellStyle name="Normal 2 3 2 5 3 4" xfId="17193"/>
    <cellStyle name="Normal 2 3 2 5 3 5" xfId="21412"/>
    <cellStyle name="Normal 2 3 2 5 3 6" xfId="25607"/>
    <cellStyle name="Normal 2 3 2 5 3 7" xfId="29503"/>
    <cellStyle name="Normal 2 3 2 5 4" xfId="6680"/>
    <cellStyle name="Normal 2 3 2 5 5" xfId="10968"/>
    <cellStyle name="Normal 2 3 2 5 6" xfId="15243"/>
    <cellStyle name="Normal 2 3 2 5 7" xfId="19481"/>
    <cellStyle name="Normal 2 3 2 5 8" xfId="23725"/>
    <cellStyle name="Normal 2 3 2 5 9" xfId="27811"/>
    <cellStyle name="Normal 2 3 2 6" xfId="1895"/>
    <cellStyle name="Normal 2 3 2 6 2" xfId="6871"/>
    <cellStyle name="Normal 2 3 2 6 3" xfId="11157"/>
    <cellStyle name="Normal 2 3 2 6 4" xfId="15431"/>
    <cellStyle name="Normal 2 3 2 6 5" xfId="19667"/>
    <cellStyle name="Normal 2 3 2 6 6" xfId="23907"/>
    <cellStyle name="Normal 2 3 2 6 7" xfId="27988"/>
    <cellStyle name="Normal 2 3 2 7" xfId="995"/>
    <cellStyle name="Normal 2 3 2 7 2" xfId="5973"/>
    <cellStyle name="Normal 2 3 2 7 3" xfId="10263"/>
    <cellStyle name="Normal 2 3 2 7 4" xfId="14541"/>
    <cellStyle name="Normal 2 3 2 7 5" xfId="18794"/>
    <cellStyle name="Normal 2 3 2 7 6" xfId="23045"/>
    <cellStyle name="Normal 2 3 2 7 7" xfId="27179"/>
    <cellStyle name="Normal 2 3 2 8" xfId="3024"/>
    <cellStyle name="Normal 2 3 2 8 2" xfId="7998"/>
    <cellStyle name="Normal 2 3 2 8 3" xfId="12275"/>
    <cellStyle name="Normal 2 3 2 8 4" xfId="16535"/>
    <cellStyle name="Normal 2 3 2 8 5" xfId="20754"/>
    <cellStyle name="Normal 2 3 2 8 6" xfId="24950"/>
    <cellStyle name="Normal 2 3 2 8 7" xfId="28846"/>
    <cellStyle name="Normal 2 3 2 9" xfId="4375"/>
    <cellStyle name="Normal 2 3 2 9 2" xfId="9347"/>
    <cellStyle name="Normal 2 3 2 9 3" xfId="13625"/>
    <cellStyle name="Normal 2 3 2 9 4" xfId="17882"/>
    <cellStyle name="Normal 2 3 2 9 5" xfId="22099"/>
    <cellStyle name="Normal 2 3 2 9 6" xfId="26285"/>
    <cellStyle name="Normal 2 3 2 9 7" xfId="30164"/>
    <cellStyle name="Normal 2 3 3" xfId="349"/>
    <cellStyle name="Normal 2 3 4" xfId="395"/>
    <cellStyle name="Normal 2 3 4 10" xfId="12178"/>
    <cellStyle name="Normal 2 3 4 11" xfId="16439"/>
    <cellStyle name="Normal 2 3 4 12" xfId="20548"/>
    <cellStyle name="Normal 2 3 4 13" xfId="24859"/>
    <cellStyle name="Normal 2 3 4 2" xfId="769"/>
    <cellStyle name="Normal 2 3 4 2 10" xfId="22825"/>
    <cellStyle name="Normal 2 3 4 2 11" xfId="26977"/>
    <cellStyle name="Normal 2 3 4 2 2" xfId="2537"/>
    <cellStyle name="Normal 2 3 4 2 2 2" xfId="4138"/>
    <cellStyle name="Normal 2 3 4 2 2 2 2" xfId="9112"/>
    <cellStyle name="Normal 2 3 4 2 2 2 3" xfId="13389"/>
    <cellStyle name="Normal 2 3 4 2 2 2 4" xfId="17648"/>
    <cellStyle name="Normal 2 3 4 2 2 2 5" xfId="21867"/>
    <cellStyle name="Normal 2 3 4 2 2 2 6" xfId="26062"/>
    <cellStyle name="Normal 2 3 4 2 2 2 7" xfId="29958"/>
    <cellStyle name="Normal 2 3 4 2 2 3" xfId="7513"/>
    <cellStyle name="Normal 2 3 4 2 2 4" xfId="11798"/>
    <cellStyle name="Normal 2 3 4 2 2 5" xfId="16070"/>
    <cellStyle name="Normal 2 3 4 2 2 6" xfId="20304"/>
    <cellStyle name="Normal 2 3 4 2 2 7" xfId="24543"/>
    <cellStyle name="Normal 2 3 4 2 2 8" xfId="28617"/>
    <cellStyle name="Normal 2 3 4 2 3" xfId="1705"/>
    <cellStyle name="Normal 2 3 4 2 3 2" xfId="6681"/>
    <cellStyle name="Normal 2 3 4 2 3 3" xfId="10969"/>
    <cellStyle name="Normal 2 3 4 2 3 4" xfId="15244"/>
    <cellStyle name="Normal 2 3 4 2 3 5" xfId="19482"/>
    <cellStyle name="Normal 2 3 4 2 3 6" xfId="23726"/>
    <cellStyle name="Normal 2 3 4 2 3 7" xfId="27812"/>
    <cellStyle name="Normal 2 3 4 2 4" xfId="3481"/>
    <cellStyle name="Normal 2 3 4 2 4 2" xfId="8455"/>
    <cellStyle name="Normal 2 3 4 2 4 3" xfId="12732"/>
    <cellStyle name="Normal 2 3 4 2 4 4" xfId="16991"/>
    <cellStyle name="Normal 2 3 4 2 4 5" xfId="21210"/>
    <cellStyle name="Normal 2 3 4 2 4 6" xfId="25405"/>
    <cellStyle name="Normal 2 3 4 2 4 7" xfId="29301"/>
    <cellStyle name="Normal 2 3 4 2 5" xfId="4829"/>
    <cellStyle name="Normal 2 3 4 2 5 2" xfId="9801"/>
    <cellStyle name="Normal 2 3 4 2 5 3" xfId="14079"/>
    <cellStyle name="Normal 2 3 4 2 5 4" xfId="18336"/>
    <cellStyle name="Normal 2 3 4 2 5 5" xfId="22553"/>
    <cellStyle name="Normal 2 3 4 2 5 6" xfId="26739"/>
    <cellStyle name="Normal 2 3 4 2 5 7" xfId="30618"/>
    <cellStyle name="Normal 2 3 4 2 6" xfId="5747"/>
    <cellStyle name="Normal 2 3 4 2 7" xfId="10039"/>
    <cellStyle name="Normal 2 3 4 2 8" xfId="14317"/>
    <cellStyle name="Normal 2 3 4 2 9" xfId="18574"/>
    <cellStyle name="Normal 2 3 4 3" xfId="2028"/>
    <cellStyle name="Normal 2 3 4 3 2" xfId="3809"/>
    <cellStyle name="Normal 2 3 4 3 2 2" xfId="8783"/>
    <cellStyle name="Normal 2 3 4 3 2 3" xfId="13060"/>
    <cellStyle name="Normal 2 3 4 3 2 4" xfId="17319"/>
    <cellStyle name="Normal 2 3 4 3 2 5" xfId="21538"/>
    <cellStyle name="Normal 2 3 4 3 2 6" xfId="25733"/>
    <cellStyle name="Normal 2 3 4 3 2 7" xfId="29629"/>
    <cellStyle name="Normal 2 3 4 3 3" xfId="7004"/>
    <cellStyle name="Normal 2 3 4 3 4" xfId="11289"/>
    <cellStyle name="Normal 2 3 4 3 5" xfId="15561"/>
    <cellStyle name="Normal 2 3 4 3 6" xfId="19796"/>
    <cellStyle name="Normal 2 3 4 3 7" xfId="24034"/>
    <cellStyle name="Normal 2 3 4 3 8" xfId="28112"/>
    <cellStyle name="Normal 2 3 4 4" xfId="1167"/>
    <cellStyle name="Normal 2 3 4 4 2" xfId="6144"/>
    <cellStyle name="Normal 2 3 4 4 3" xfId="10433"/>
    <cellStyle name="Normal 2 3 4 4 4" xfId="14711"/>
    <cellStyle name="Normal 2 3 4 4 5" xfId="18954"/>
    <cellStyle name="Normal 2 3 4 4 6" xfId="23200"/>
    <cellStyle name="Normal 2 3 4 4 7" xfId="27305"/>
    <cellStyle name="Normal 2 3 4 5" xfId="2687"/>
    <cellStyle name="Normal 2 3 4 6" xfId="3151"/>
    <cellStyle name="Normal 2 3 4 6 2" xfId="8125"/>
    <cellStyle name="Normal 2 3 4 6 3" xfId="12402"/>
    <cellStyle name="Normal 2 3 4 6 4" xfId="16662"/>
    <cellStyle name="Normal 2 3 4 6 5" xfId="20880"/>
    <cellStyle name="Normal 2 3 4 6 6" xfId="25076"/>
    <cellStyle name="Normal 2 3 4 6 7" xfId="28972"/>
    <cellStyle name="Normal 2 3 4 7" xfId="4500"/>
    <cellStyle name="Normal 2 3 4 7 2" xfId="9472"/>
    <cellStyle name="Normal 2 3 4 7 3" xfId="13750"/>
    <cellStyle name="Normal 2 3 4 7 4" xfId="18007"/>
    <cellStyle name="Normal 2 3 4 7 5" xfId="22224"/>
    <cellStyle name="Normal 2 3 4 7 6" xfId="26410"/>
    <cellStyle name="Normal 2 3 4 7 7" xfId="30289"/>
    <cellStyle name="Normal 2 3 4 8" xfId="5374"/>
    <cellStyle name="Normal 2 3 4 9" xfId="7900"/>
    <cellStyle name="Normal 2 4" xfId="194"/>
    <cellStyle name="Normal 2 4 2" xfId="1023"/>
    <cellStyle name="Normal 2 4 3" xfId="2723"/>
    <cellStyle name="Normal 2 4 4" xfId="2716"/>
    <cellStyle name="Normal 2 4 4 2" xfId="7692"/>
    <cellStyle name="Normal 2 4 4 3" xfId="11974"/>
    <cellStyle name="Normal 2 4 4 4" xfId="16248"/>
    <cellStyle name="Normal 2 4 4 5" xfId="20474"/>
    <cellStyle name="Normal 2 4 4 6" xfId="24707"/>
    <cellStyle name="Normal 2 4 4 7" xfId="28752"/>
    <cellStyle name="Normal 2 5" xfId="197"/>
    <cellStyle name="Normal 2 6" xfId="204"/>
    <cellStyle name="Normal 2 7" xfId="55"/>
    <cellStyle name="Normal 2 7 10" xfId="5132"/>
    <cellStyle name="Normal 2 7 11" xfId="7698"/>
    <cellStyle name="Normal 2 7 12" xfId="18908"/>
    <cellStyle name="Normal 2 7 13" xfId="5229"/>
    <cellStyle name="Normal 2 7 2" xfId="359"/>
    <cellStyle name="Normal 2 7 2 10" xfId="20600"/>
    <cellStyle name="Normal 2 7 2 11" xfId="24844"/>
    <cellStyle name="Normal 2 7 2 2" xfId="733"/>
    <cellStyle name="Normal 2 7 2 2 10" xfId="26941"/>
    <cellStyle name="Normal 2 7 2 2 2" xfId="2538"/>
    <cellStyle name="Normal 2 7 2 2 2 2" xfId="4102"/>
    <cellStyle name="Normal 2 7 2 2 2 2 2" xfId="9076"/>
    <cellStyle name="Normal 2 7 2 2 2 2 3" xfId="13353"/>
    <cellStyle name="Normal 2 7 2 2 2 2 4" xfId="17612"/>
    <cellStyle name="Normal 2 7 2 2 2 2 5" xfId="21831"/>
    <cellStyle name="Normal 2 7 2 2 2 2 6" xfId="26026"/>
    <cellStyle name="Normal 2 7 2 2 2 2 7" xfId="29922"/>
    <cellStyle name="Normal 2 7 2 2 2 3" xfId="7514"/>
    <cellStyle name="Normal 2 7 2 2 2 4" xfId="11799"/>
    <cellStyle name="Normal 2 7 2 2 2 5" xfId="16071"/>
    <cellStyle name="Normal 2 7 2 2 2 6" xfId="20305"/>
    <cellStyle name="Normal 2 7 2 2 2 7" xfId="24544"/>
    <cellStyle name="Normal 2 7 2 2 2 8" xfId="28618"/>
    <cellStyle name="Normal 2 7 2 2 3" xfId="3445"/>
    <cellStyle name="Normal 2 7 2 2 3 2" xfId="8419"/>
    <cellStyle name="Normal 2 7 2 2 3 3" xfId="12696"/>
    <cellStyle name="Normal 2 7 2 2 3 4" xfId="16955"/>
    <cellStyle name="Normal 2 7 2 2 3 5" xfId="21174"/>
    <cellStyle name="Normal 2 7 2 2 3 6" xfId="25369"/>
    <cellStyle name="Normal 2 7 2 2 3 7" xfId="29265"/>
    <cellStyle name="Normal 2 7 2 2 4" xfId="4793"/>
    <cellStyle name="Normal 2 7 2 2 4 2" xfId="9765"/>
    <cellStyle name="Normal 2 7 2 2 4 3" xfId="14043"/>
    <cellStyle name="Normal 2 7 2 2 4 4" xfId="18300"/>
    <cellStyle name="Normal 2 7 2 2 4 5" xfId="22517"/>
    <cellStyle name="Normal 2 7 2 2 4 6" xfId="26703"/>
    <cellStyle name="Normal 2 7 2 2 4 7" xfId="30582"/>
    <cellStyle name="Normal 2 7 2 2 5" xfId="5711"/>
    <cellStyle name="Normal 2 7 2 2 6" xfId="10003"/>
    <cellStyle name="Normal 2 7 2 2 7" xfId="14281"/>
    <cellStyle name="Normal 2 7 2 2 8" xfId="18538"/>
    <cellStyle name="Normal 2 7 2 2 9" xfId="22789"/>
    <cellStyle name="Normal 2 7 2 3" xfId="1706"/>
    <cellStyle name="Normal 2 7 2 3 2" xfId="3773"/>
    <cellStyle name="Normal 2 7 2 3 2 2" xfId="8747"/>
    <cellStyle name="Normal 2 7 2 3 2 3" xfId="13024"/>
    <cellStyle name="Normal 2 7 2 3 2 4" xfId="17283"/>
    <cellStyle name="Normal 2 7 2 3 2 5" xfId="21502"/>
    <cellStyle name="Normal 2 7 2 3 2 6" xfId="25697"/>
    <cellStyle name="Normal 2 7 2 3 2 7" xfId="29593"/>
    <cellStyle name="Normal 2 7 2 3 3" xfId="6682"/>
    <cellStyle name="Normal 2 7 2 3 4" xfId="10970"/>
    <cellStyle name="Normal 2 7 2 3 5" xfId="15245"/>
    <cellStyle name="Normal 2 7 2 3 6" xfId="19483"/>
    <cellStyle name="Normal 2 7 2 3 7" xfId="23727"/>
    <cellStyle name="Normal 2 7 2 3 8" xfId="27813"/>
    <cellStyle name="Normal 2 7 2 4" xfId="3115"/>
    <cellStyle name="Normal 2 7 2 4 2" xfId="8089"/>
    <cellStyle name="Normal 2 7 2 4 3" xfId="12366"/>
    <cellStyle name="Normal 2 7 2 4 4" xfId="16626"/>
    <cellStyle name="Normal 2 7 2 4 5" xfId="20844"/>
    <cellStyle name="Normal 2 7 2 4 6" xfId="25040"/>
    <cellStyle name="Normal 2 7 2 4 7" xfId="28936"/>
    <cellStyle name="Normal 2 7 2 5" xfId="4464"/>
    <cellStyle name="Normal 2 7 2 5 2" xfId="9436"/>
    <cellStyle name="Normal 2 7 2 5 3" xfId="13714"/>
    <cellStyle name="Normal 2 7 2 5 4" xfId="17971"/>
    <cellStyle name="Normal 2 7 2 5 5" xfId="22188"/>
    <cellStyle name="Normal 2 7 2 5 6" xfId="26374"/>
    <cellStyle name="Normal 2 7 2 5 7" xfId="30253"/>
    <cellStyle name="Normal 2 7 2 6" xfId="5338"/>
    <cellStyle name="Normal 2 7 2 7" xfId="7877"/>
    <cellStyle name="Normal 2 7 2 8" xfId="12156"/>
    <cellStyle name="Normal 2 7 2 9" xfId="16418"/>
    <cellStyle name="Normal 2 7 3" xfId="492"/>
    <cellStyle name="Normal 2 7 3 10" xfId="12104"/>
    <cellStyle name="Normal 2 7 3 11" xfId="20692"/>
    <cellStyle name="Normal 2 7 3 2" xfId="866"/>
    <cellStyle name="Normal 2 7 3 2 10" xfId="27074"/>
    <cellStyle name="Normal 2 7 3 2 2" xfId="4235"/>
    <cellStyle name="Normal 2 7 3 2 2 2" xfId="9209"/>
    <cellStyle name="Normal 2 7 3 2 2 3" xfId="13486"/>
    <cellStyle name="Normal 2 7 3 2 2 4" xfId="17745"/>
    <cellStyle name="Normal 2 7 3 2 2 5" xfId="21964"/>
    <cellStyle name="Normal 2 7 3 2 2 6" xfId="26159"/>
    <cellStyle name="Normal 2 7 3 2 2 7" xfId="30055"/>
    <cellStyle name="Normal 2 7 3 2 3" xfId="3578"/>
    <cellStyle name="Normal 2 7 3 2 3 2" xfId="8552"/>
    <cellStyle name="Normal 2 7 3 2 3 3" xfId="12829"/>
    <cellStyle name="Normal 2 7 3 2 3 4" xfId="17088"/>
    <cellStyle name="Normal 2 7 3 2 3 5" xfId="21307"/>
    <cellStyle name="Normal 2 7 3 2 3 6" xfId="25502"/>
    <cellStyle name="Normal 2 7 3 2 3 7" xfId="29398"/>
    <cellStyle name="Normal 2 7 3 2 4" xfId="4926"/>
    <cellStyle name="Normal 2 7 3 2 4 2" xfId="9898"/>
    <cellStyle name="Normal 2 7 3 2 4 3" xfId="14176"/>
    <cellStyle name="Normal 2 7 3 2 4 4" xfId="18433"/>
    <cellStyle name="Normal 2 7 3 2 4 5" xfId="22650"/>
    <cellStyle name="Normal 2 7 3 2 4 6" xfId="26836"/>
    <cellStyle name="Normal 2 7 3 2 4 7" xfId="30715"/>
    <cellStyle name="Normal 2 7 3 2 5" xfId="5844"/>
    <cellStyle name="Normal 2 7 3 2 6" xfId="10136"/>
    <cellStyle name="Normal 2 7 3 2 7" xfId="14414"/>
    <cellStyle name="Normal 2 7 3 2 8" xfId="18671"/>
    <cellStyle name="Normal 2 7 3 2 9" xfId="22922"/>
    <cellStyle name="Normal 2 7 3 3" xfId="1992"/>
    <cellStyle name="Normal 2 7 3 3 2" xfId="3906"/>
    <cellStyle name="Normal 2 7 3 3 2 2" xfId="8880"/>
    <cellStyle name="Normal 2 7 3 3 2 3" xfId="13157"/>
    <cellStyle name="Normal 2 7 3 3 2 4" xfId="17416"/>
    <cellStyle name="Normal 2 7 3 3 2 5" xfId="21635"/>
    <cellStyle name="Normal 2 7 3 3 2 6" xfId="25830"/>
    <cellStyle name="Normal 2 7 3 3 2 7" xfId="29726"/>
    <cellStyle name="Normal 2 7 3 3 3" xfId="6968"/>
    <cellStyle name="Normal 2 7 3 3 4" xfId="11253"/>
    <cellStyle name="Normal 2 7 3 3 5" xfId="15525"/>
    <cellStyle name="Normal 2 7 3 3 6" xfId="19760"/>
    <cellStyle name="Normal 2 7 3 3 7" xfId="23998"/>
    <cellStyle name="Normal 2 7 3 3 8" xfId="28076"/>
    <cellStyle name="Normal 2 7 3 4" xfId="3248"/>
    <cellStyle name="Normal 2 7 3 4 2" xfId="8222"/>
    <cellStyle name="Normal 2 7 3 4 3" xfId="12499"/>
    <cellStyle name="Normal 2 7 3 4 4" xfId="16759"/>
    <cellStyle name="Normal 2 7 3 4 5" xfId="20977"/>
    <cellStyle name="Normal 2 7 3 4 6" xfId="25173"/>
    <cellStyle name="Normal 2 7 3 4 7" xfId="29069"/>
    <cellStyle name="Normal 2 7 3 5" xfId="4597"/>
    <cellStyle name="Normal 2 7 3 5 2" xfId="9569"/>
    <cellStyle name="Normal 2 7 3 5 3" xfId="13847"/>
    <cellStyle name="Normal 2 7 3 5 4" xfId="18104"/>
    <cellStyle name="Normal 2 7 3 5 5" xfId="22321"/>
    <cellStyle name="Normal 2 7 3 5 6" xfId="26507"/>
    <cellStyle name="Normal 2 7 3 5 7" xfId="30386"/>
    <cellStyle name="Normal 2 7 3 6" xfId="5471"/>
    <cellStyle name="Normal 2 7 3 7" xfId="5246"/>
    <cellStyle name="Normal 2 7 3 8" xfId="7886"/>
    <cellStyle name="Normal 2 7 3 9" xfId="12164"/>
    <cellStyle name="Normal 2 7 4" xfId="593"/>
    <cellStyle name="Normal 2 7 4 10" xfId="23603"/>
    <cellStyle name="Normal 2 7 4 2" xfId="3962"/>
    <cellStyle name="Normal 2 7 4 2 2" xfId="8936"/>
    <cellStyle name="Normal 2 7 4 2 3" xfId="13213"/>
    <cellStyle name="Normal 2 7 4 2 4" xfId="17472"/>
    <cellStyle name="Normal 2 7 4 2 5" xfId="21691"/>
    <cellStyle name="Normal 2 7 4 2 6" xfId="25886"/>
    <cellStyle name="Normal 2 7 4 2 7" xfId="29782"/>
    <cellStyle name="Normal 2 7 4 3" xfId="3305"/>
    <cellStyle name="Normal 2 7 4 3 2" xfId="8279"/>
    <cellStyle name="Normal 2 7 4 3 3" xfId="12556"/>
    <cellStyle name="Normal 2 7 4 3 4" xfId="16815"/>
    <cellStyle name="Normal 2 7 4 3 5" xfId="21034"/>
    <cellStyle name="Normal 2 7 4 3 6" xfId="25229"/>
    <cellStyle name="Normal 2 7 4 3 7" xfId="29125"/>
    <cellStyle name="Normal 2 7 4 4" xfId="4653"/>
    <cellStyle name="Normal 2 7 4 4 2" xfId="9625"/>
    <cellStyle name="Normal 2 7 4 4 3" xfId="13903"/>
    <cellStyle name="Normal 2 7 4 4 4" xfId="18160"/>
    <cellStyle name="Normal 2 7 4 4 5" xfId="22377"/>
    <cellStyle name="Normal 2 7 4 4 6" xfId="26563"/>
    <cellStyle name="Normal 2 7 4 4 7" xfId="30442"/>
    <cellStyle name="Normal 2 7 4 5" xfId="5571"/>
    <cellStyle name="Normal 2 7 4 6" xfId="6549"/>
    <cellStyle name="Normal 2 7 4 7" xfId="10838"/>
    <cellStyle name="Normal 2 7 4 8" xfId="15114"/>
    <cellStyle name="Normal 2 7 4 9" xfId="13573"/>
    <cellStyle name="Normal 2 7 5" xfId="1131"/>
    <cellStyle name="Normal 2 7 5 2" xfId="3633"/>
    <cellStyle name="Normal 2 7 5 2 2" xfId="8607"/>
    <cellStyle name="Normal 2 7 5 2 3" xfId="12884"/>
    <cellStyle name="Normal 2 7 5 2 4" xfId="17143"/>
    <cellStyle name="Normal 2 7 5 2 5" xfId="21362"/>
    <cellStyle name="Normal 2 7 5 2 6" xfId="25557"/>
    <cellStyle name="Normal 2 7 5 2 7" xfId="29453"/>
    <cellStyle name="Normal 2 7 5 3" xfId="6108"/>
    <cellStyle name="Normal 2 7 5 4" xfId="10397"/>
    <cellStyle name="Normal 2 7 5 5" xfId="14675"/>
    <cellStyle name="Normal 2 7 5 6" xfId="18918"/>
    <cellStyle name="Normal 2 7 5 7" xfId="23164"/>
    <cellStyle name="Normal 2 7 5 8" xfId="27269"/>
    <cellStyle name="Normal 2 7 6" xfId="2970"/>
    <cellStyle name="Normal 2 7 6 2" xfId="7944"/>
    <cellStyle name="Normal 2 7 6 3" xfId="12221"/>
    <cellStyle name="Normal 2 7 6 4" xfId="16481"/>
    <cellStyle name="Normal 2 7 6 5" xfId="20700"/>
    <cellStyle name="Normal 2 7 6 6" xfId="24898"/>
    <cellStyle name="Normal 2 7 6 7" xfId="28795"/>
    <cellStyle name="Normal 2 7 7" xfId="4326"/>
    <cellStyle name="Normal 2 7 7 2" xfId="9298"/>
    <cellStyle name="Normal 2 7 7 3" xfId="13576"/>
    <cellStyle name="Normal 2 7 7 4" xfId="17833"/>
    <cellStyle name="Normal 2 7 7 5" xfId="22050"/>
    <cellStyle name="Normal 2 7 7 6" xfId="26236"/>
    <cellStyle name="Normal 2 7 7 7" xfId="30115"/>
    <cellStyle name="Normal 2 7 8" xfId="5036"/>
    <cellStyle name="Normal 2 7 9" xfId="5195"/>
    <cellStyle name="Normal 2 8" xfId="221"/>
    <cellStyle name="Normal 2 8 10" xfId="5111"/>
    <cellStyle name="Normal 2 8 11" xfId="5176"/>
    <cellStyle name="Normal 2 8 12" xfId="6086"/>
    <cellStyle name="Normal 2 8 13" xfId="5247"/>
    <cellStyle name="Normal 2 8 2" xfId="650"/>
    <cellStyle name="Normal 2 8 2 10" xfId="22706"/>
    <cellStyle name="Normal 2 8 2 11" xfId="22045"/>
    <cellStyle name="Normal 2 8 2 2" xfId="2540"/>
    <cellStyle name="Normal 2 8 2 2 2" xfId="4019"/>
    <cellStyle name="Normal 2 8 2 2 2 2" xfId="8993"/>
    <cellStyle name="Normal 2 8 2 2 2 3" xfId="13270"/>
    <cellStyle name="Normal 2 8 2 2 2 4" xfId="17529"/>
    <cellStyle name="Normal 2 8 2 2 2 5" xfId="21748"/>
    <cellStyle name="Normal 2 8 2 2 2 6" xfId="25943"/>
    <cellStyle name="Normal 2 8 2 2 2 7" xfId="29839"/>
    <cellStyle name="Normal 2 8 2 2 3" xfId="7516"/>
    <cellStyle name="Normal 2 8 2 2 4" xfId="11801"/>
    <cellStyle name="Normal 2 8 2 2 5" xfId="16073"/>
    <cellStyle name="Normal 2 8 2 2 6" xfId="20307"/>
    <cellStyle name="Normal 2 8 2 2 7" xfId="24546"/>
    <cellStyle name="Normal 2 8 2 2 8" xfId="28620"/>
    <cellStyle name="Normal 2 8 2 3" xfId="1708"/>
    <cellStyle name="Normal 2 8 2 3 2" xfId="6684"/>
    <cellStyle name="Normal 2 8 2 3 3" xfId="10972"/>
    <cellStyle name="Normal 2 8 2 3 4" xfId="15247"/>
    <cellStyle name="Normal 2 8 2 3 5" xfId="19485"/>
    <cellStyle name="Normal 2 8 2 3 6" xfId="23729"/>
    <cellStyle name="Normal 2 8 2 3 7" xfId="27815"/>
    <cellStyle name="Normal 2 8 2 4" xfId="3362"/>
    <cellStyle name="Normal 2 8 2 4 2" xfId="8336"/>
    <cellStyle name="Normal 2 8 2 4 3" xfId="12613"/>
    <cellStyle name="Normal 2 8 2 4 4" xfId="16872"/>
    <cellStyle name="Normal 2 8 2 4 5" xfId="21091"/>
    <cellStyle name="Normal 2 8 2 4 6" xfId="25286"/>
    <cellStyle name="Normal 2 8 2 4 7" xfId="29182"/>
    <cellStyle name="Normal 2 8 2 5" xfId="4710"/>
    <cellStyle name="Normal 2 8 2 5 2" xfId="9682"/>
    <cellStyle name="Normal 2 8 2 5 3" xfId="13960"/>
    <cellStyle name="Normal 2 8 2 5 4" xfId="18217"/>
    <cellStyle name="Normal 2 8 2 5 5" xfId="22434"/>
    <cellStyle name="Normal 2 8 2 5 6" xfId="26620"/>
    <cellStyle name="Normal 2 8 2 5 7" xfId="30499"/>
    <cellStyle name="Normal 2 8 2 6" xfId="5628"/>
    <cellStyle name="Normal 2 8 2 7" xfId="5104"/>
    <cellStyle name="Normal 2 8 2 8" xfId="7655"/>
    <cellStyle name="Normal 2 8 2 9" xfId="11937"/>
    <cellStyle name="Normal 2 8 3" xfId="2539"/>
    <cellStyle name="Normal 2 8 3 2" xfId="3690"/>
    <cellStyle name="Normal 2 8 3 2 2" xfId="8664"/>
    <cellStyle name="Normal 2 8 3 2 3" xfId="12941"/>
    <cellStyle name="Normal 2 8 3 2 4" xfId="17200"/>
    <cellStyle name="Normal 2 8 3 2 5" xfId="21419"/>
    <cellStyle name="Normal 2 8 3 2 6" xfId="25614"/>
    <cellStyle name="Normal 2 8 3 2 7" xfId="29510"/>
    <cellStyle name="Normal 2 8 3 3" xfId="7515"/>
    <cellStyle name="Normal 2 8 3 4" xfId="11800"/>
    <cellStyle name="Normal 2 8 3 5" xfId="16072"/>
    <cellStyle name="Normal 2 8 3 6" xfId="20306"/>
    <cellStyle name="Normal 2 8 3 7" xfId="24545"/>
    <cellStyle name="Normal 2 8 3 8" xfId="28619"/>
    <cellStyle name="Normal 2 8 4" xfId="1707"/>
    <cellStyle name="Normal 2 8 4 2" xfId="6683"/>
    <cellStyle name="Normal 2 8 4 3" xfId="10971"/>
    <cellStyle name="Normal 2 8 4 4" xfId="15246"/>
    <cellStyle name="Normal 2 8 4 5" xfId="19484"/>
    <cellStyle name="Normal 2 8 4 6" xfId="23728"/>
    <cellStyle name="Normal 2 8 4 7" xfId="27814"/>
    <cellStyle name="Normal 2 8 5" xfId="2918"/>
    <cellStyle name="Normal 2 8 6" xfId="3031"/>
    <cellStyle name="Normal 2 8 6 2" xfId="8005"/>
    <cellStyle name="Normal 2 8 6 3" xfId="12282"/>
    <cellStyle name="Normal 2 8 6 4" xfId="16542"/>
    <cellStyle name="Normal 2 8 6 5" xfId="20761"/>
    <cellStyle name="Normal 2 8 6 6" xfId="24957"/>
    <cellStyle name="Normal 2 8 6 7" xfId="28853"/>
    <cellStyle name="Normal 2 8 7" xfId="4381"/>
    <cellStyle name="Normal 2 8 7 2" xfId="9353"/>
    <cellStyle name="Normal 2 8 7 3" xfId="13631"/>
    <cellStyle name="Normal 2 8 7 4" xfId="17888"/>
    <cellStyle name="Normal 2 8 7 5" xfId="22105"/>
    <cellStyle name="Normal 2 8 7 6" xfId="26291"/>
    <cellStyle name="Normal 2 8 7 7" xfId="30170"/>
    <cellStyle name="Normal 2 8 8" xfId="5200"/>
    <cellStyle name="Normal 2 8 9" xfId="5559"/>
    <cellStyle name="Normal 2 9" xfId="1845"/>
    <cellStyle name="Normal 2 9 2" xfId="2748"/>
    <cellStyle name="Normal 2 9 3" xfId="2832"/>
    <cellStyle name="Normal 2 9 4" xfId="6821"/>
    <cellStyle name="Normal 2 9 5" xfId="11107"/>
    <cellStyle name="Normal 2 9 6" xfId="15381"/>
    <cellStyle name="Normal 2 9 7" xfId="19617"/>
    <cellStyle name="Normal 2 9 8" xfId="23857"/>
    <cellStyle name="Normal 2 9 9" xfId="27938"/>
    <cellStyle name="Normal 20" xfId="23694"/>
    <cellStyle name="Normal 3" xfId="44"/>
    <cellStyle name="Normal 3 10" xfId="1709"/>
    <cellStyle name="Normal 3 10 2" xfId="1710"/>
    <cellStyle name="Normal 3 10 2 2" xfId="2542"/>
    <cellStyle name="Normal 3 10 2 2 2" xfId="7518"/>
    <cellStyle name="Normal 3 10 2 2 3" xfId="11803"/>
    <cellStyle name="Normal 3 10 2 2 4" xfId="16075"/>
    <cellStyle name="Normal 3 10 2 2 5" xfId="20309"/>
    <cellStyle name="Normal 3 10 2 2 6" xfId="24548"/>
    <cellStyle name="Normal 3 10 2 2 7" xfId="28622"/>
    <cellStyle name="Normal 3 10 2 3" xfId="6686"/>
    <cellStyle name="Normal 3 10 2 4" xfId="10974"/>
    <cellStyle name="Normal 3 10 2 5" xfId="15249"/>
    <cellStyle name="Normal 3 10 2 6" xfId="19487"/>
    <cellStyle name="Normal 3 10 2 7" xfId="23731"/>
    <cellStyle name="Normal 3 10 2 8" xfId="27817"/>
    <cellStyle name="Normal 3 10 3" xfId="2541"/>
    <cellStyle name="Normal 3 10 3 2" xfId="7517"/>
    <cellStyle name="Normal 3 10 3 3" xfId="11802"/>
    <cellStyle name="Normal 3 10 3 4" xfId="16074"/>
    <cellStyle name="Normal 3 10 3 5" xfId="20308"/>
    <cellStyle name="Normal 3 10 3 6" xfId="24547"/>
    <cellStyle name="Normal 3 10 3 7" xfId="28621"/>
    <cellStyle name="Normal 3 10 4" xfId="6685"/>
    <cellStyle name="Normal 3 10 5" xfId="10973"/>
    <cellStyle name="Normal 3 10 6" xfId="15248"/>
    <cellStyle name="Normal 3 10 7" xfId="19486"/>
    <cellStyle name="Normal 3 10 8" xfId="23730"/>
    <cellStyle name="Normal 3 10 9" xfId="27816"/>
    <cellStyle name="Normal 3 11" xfId="1711"/>
    <cellStyle name="Normal 3 12" xfId="1712"/>
    <cellStyle name="Normal 3 12 2" xfId="2543"/>
    <cellStyle name="Normal 3 12 2 2" xfId="7519"/>
    <cellStyle name="Normal 3 12 2 3" xfId="11804"/>
    <cellStyle name="Normal 3 12 2 4" xfId="16076"/>
    <cellStyle name="Normal 3 12 2 5" xfId="20310"/>
    <cellStyle name="Normal 3 12 2 6" xfId="24549"/>
    <cellStyle name="Normal 3 12 2 7" xfId="28623"/>
    <cellStyle name="Normal 3 12 3" xfId="6688"/>
    <cellStyle name="Normal 3 12 4" xfId="10976"/>
    <cellStyle name="Normal 3 12 5" xfId="15251"/>
    <cellStyle name="Normal 3 12 6" xfId="19489"/>
    <cellStyle name="Normal 3 12 7" xfId="23732"/>
    <cellStyle name="Normal 3 12 8" xfId="27818"/>
    <cellStyle name="Normal 3 13" xfId="1860"/>
    <cellStyle name="Normal 3 13 2" xfId="6836"/>
    <cellStyle name="Normal 3 13 3" xfId="11122"/>
    <cellStyle name="Normal 3 13 4" xfId="15396"/>
    <cellStyle name="Normal 3 13 5" xfId="19632"/>
    <cellStyle name="Normal 3 13 6" xfId="23872"/>
    <cellStyle name="Normal 3 13 7" xfId="27953"/>
    <cellStyle name="Normal 3 14" xfId="947"/>
    <cellStyle name="Normal 3 14 2" xfId="5925"/>
    <cellStyle name="Normal 3 14 3" xfId="10215"/>
    <cellStyle name="Normal 3 14 4" xfId="14494"/>
    <cellStyle name="Normal 3 14 5" xfId="18749"/>
    <cellStyle name="Normal 3 14 6" xfId="22999"/>
    <cellStyle name="Normal 3 14 7" xfId="27144"/>
    <cellStyle name="Normal 3 2" xfId="179"/>
    <cellStyle name="Normal 3 2 10" xfId="990"/>
    <cellStyle name="Normal 3 2 10 2" xfId="5968"/>
    <cellStyle name="Normal 3 2 10 3" xfId="10258"/>
    <cellStyle name="Normal 3 2 10 4" xfId="14536"/>
    <cellStyle name="Normal 3 2 10 5" xfId="18789"/>
    <cellStyle name="Normal 3 2 10 6" xfId="23040"/>
    <cellStyle name="Normal 3 2 10 7" xfId="27177"/>
    <cellStyle name="Normal 3 2 11" xfId="2679"/>
    <cellStyle name="Normal 3 2 12" xfId="3018"/>
    <cellStyle name="Normal 3 2 12 2" xfId="7992"/>
    <cellStyle name="Normal 3 2 12 3" xfId="12269"/>
    <cellStyle name="Normal 3 2 12 4" xfId="16529"/>
    <cellStyle name="Normal 3 2 12 5" xfId="20748"/>
    <cellStyle name="Normal 3 2 12 6" xfId="24946"/>
    <cellStyle name="Normal 3 2 12 7" xfId="28843"/>
    <cellStyle name="Normal 3 2 13" xfId="4319"/>
    <cellStyle name="Normal 3 2 14" xfId="4373"/>
    <cellStyle name="Normal 3 2 14 2" xfId="9345"/>
    <cellStyle name="Normal 3 2 14 3" xfId="13623"/>
    <cellStyle name="Normal 3 2 14 4" xfId="17880"/>
    <cellStyle name="Normal 3 2 14 5" xfId="22097"/>
    <cellStyle name="Normal 3 2 14 6" xfId="26283"/>
    <cellStyle name="Normal 3 2 14 7" xfId="30162"/>
    <cellStyle name="Normal 3 2 15" xfId="5159"/>
    <cellStyle name="Normal 3 2 16" xfId="7767"/>
    <cellStyle name="Normal 3 2 17" xfId="12049"/>
    <cellStyle name="Normal 3 2 18" xfId="16318"/>
    <cellStyle name="Normal 3 2 19" xfId="20646"/>
    <cellStyle name="Normal 3 2 2" xfId="200"/>
    <cellStyle name="Normal 3 2 2 10" xfId="4377"/>
    <cellStyle name="Normal 3 2 2 10 2" xfId="9349"/>
    <cellStyle name="Normal 3 2 2 10 3" xfId="13627"/>
    <cellStyle name="Normal 3 2 2 10 4" xfId="17884"/>
    <cellStyle name="Normal 3 2 2 10 5" xfId="22101"/>
    <cellStyle name="Normal 3 2 2 10 6" xfId="26287"/>
    <cellStyle name="Normal 3 2 2 10 7" xfId="30166"/>
    <cellStyle name="Normal 3 2 2 11" xfId="5179"/>
    <cellStyle name="Normal 3 2 2 12" xfId="5020"/>
    <cellStyle name="Normal 3 2 2 13" xfId="5174"/>
    <cellStyle name="Normal 3 2 2 14" xfId="5309"/>
    <cellStyle name="Normal 3 2 2 15" xfId="5100"/>
    <cellStyle name="Normal 3 2 2 16" xfId="19615"/>
    <cellStyle name="Normal 3 2 2 2" xfId="327"/>
    <cellStyle name="Normal 3 2 2 2 10" xfId="12036"/>
    <cellStyle name="Normal 3 2 2 2 11" xfId="16306"/>
    <cellStyle name="Normal 3 2 2 2 12" xfId="15219"/>
    <cellStyle name="Normal 3 2 2 2 13" xfId="24754"/>
    <cellStyle name="Normal 3 2 2 2 2" xfId="490"/>
    <cellStyle name="Normal 3 2 2 2 2 10" xfId="5137"/>
    <cellStyle name="Normal 3 2 2 2 2 11" xfId="22034"/>
    <cellStyle name="Normal 3 2 2 2 2 12" xfId="19590"/>
    <cellStyle name="Normal 3 2 2 2 2 2" xfId="864"/>
    <cellStyle name="Normal 3 2 2 2 2 2 10" xfId="22920"/>
    <cellStyle name="Normal 3 2 2 2 2 2 11" xfId="27072"/>
    <cellStyle name="Normal 3 2 2 2 2 2 2" xfId="2544"/>
    <cellStyle name="Normal 3 2 2 2 2 2 2 2" xfId="4233"/>
    <cellStyle name="Normal 3 2 2 2 2 2 2 2 2" xfId="9207"/>
    <cellStyle name="Normal 3 2 2 2 2 2 2 2 3" xfId="13484"/>
    <cellStyle name="Normal 3 2 2 2 2 2 2 2 4" xfId="17743"/>
    <cellStyle name="Normal 3 2 2 2 2 2 2 2 5" xfId="21962"/>
    <cellStyle name="Normal 3 2 2 2 2 2 2 2 6" xfId="26157"/>
    <cellStyle name="Normal 3 2 2 2 2 2 2 2 7" xfId="30053"/>
    <cellStyle name="Normal 3 2 2 2 2 2 2 3" xfId="7520"/>
    <cellStyle name="Normal 3 2 2 2 2 2 2 4" xfId="11805"/>
    <cellStyle name="Normal 3 2 2 2 2 2 2 5" xfId="16077"/>
    <cellStyle name="Normal 3 2 2 2 2 2 2 6" xfId="20311"/>
    <cellStyle name="Normal 3 2 2 2 2 2 2 7" xfId="24550"/>
    <cellStyle name="Normal 3 2 2 2 2 2 2 8" xfId="28624"/>
    <cellStyle name="Normal 3 2 2 2 2 2 3" xfId="1713"/>
    <cellStyle name="Normal 3 2 2 2 2 2 3 2" xfId="6689"/>
    <cellStyle name="Normal 3 2 2 2 2 2 3 3" xfId="10977"/>
    <cellStyle name="Normal 3 2 2 2 2 2 3 4" xfId="15252"/>
    <cellStyle name="Normal 3 2 2 2 2 2 3 5" xfId="19490"/>
    <cellStyle name="Normal 3 2 2 2 2 2 3 6" xfId="23733"/>
    <cellStyle name="Normal 3 2 2 2 2 2 3 7" xfId="27819"/>
    <cellStyle name="Normal 3 2 2 2 2 2 4" xfId="3576"/>
    <cellStyle name="Normal 3 2 2 2 2 2 4 2" xfId="8550"/>
    <cellStyle name="Normal 3 2 2 2 2 2 4 3" xfId="12827"/>
    <cellStyle name="Normal 3 2 2 2 2 2 4 4" xfId="17086"/>
    <cellStyle name="Normal 3 2 2 2 2 2 4 5" xfId="21305"/>
    <cellStyle name="Normal 3 2 2 2 2 2 4 6" xfId="25500"/>
    <cellStyle name="Normal 3 2 2 2 2 2 4 7" xfId="29396"/>
    <cellStyle name="Normal 3 2 2 2 2 2 5" xfId="4924"/>
    <cellStyle name="Normal 3 2 2 2 2 2 5 2" xfId="9896"/>
    <cellStyle name="Normal 3 2 2 2 2 2 5 3" xfId="14174"/>
    <cellStyle name="Normal 3 2 2 2 2 2 5 4" xfId="18431"/>
    <cellStyle name="Normal 3 2 2 2 2 2 5 5" xfId="22648"/>
    <cellStyle name="Normal 3 2 2 2 2 2 5 6" xfId="26834"/>
    <cellStyle name="Normal 3 2 2 2 2 2 5 7" xfId="30713"/>
    <cellStyle name="Normal 3 2 2 2 2 2 6" xfId="5842"/>
    <cellStyle name="Normal 3 2 2 2 2 2 7" xfId="10134"/>
    <cellStyle name="Normal 3 2 2 2 2 2 8" xfId="14412"/>
    <cellStyle name="Normal 3 2 2 2 2 2 9" xfId="18669"/>
    <cellStyle name="Normal 3 2 2 2 2 3" xfId="2123"/>
    <cellStyle name="Normal 3 2 2 2 2 3 2" xfId="3904"/>
    <cellStyle name="Normal 3 2 2 2 2 3 2 2" xfId="8878"/>
    <cellStyle name="Normal 3 2 2 2 2 3 2 3" xfId="13155"/>
    <cellStyle name="Normal 3 2 2 2 2 3 2 4" xfId="17414"/>
    <cellStyle name="Normal 3 2 2 2 2 3 2 5" xfId="21633"/>
    <cellStyle name="Normal 3 2 2 2 2 3 2 6" xfId="25828"/>
    <cellStyle name="Normal 3 2 2 2 2 3 2 7" xfId="29724"/>
    <cellStyle name="Normal 3 2 2 2 2 3 3" xfId="7099"/>
    <cellStyle name="Normal 3 2 2 2 2 3 4" xfId="11384"/>
    <cellStyle name="Normal 3 2 2 2 2 3 5" xfId="15656"/>
    <cellStyle name="Normal 3 2 2 2 2 3 6" xfId="19891"/>
    <cellStyle name="Normal 3 2 2 2 2 3 7" xfId="24129"/>
    <cellStyle name="Normal 3 2 2 2 2 3 8" xfId="28207"/>
    <cellStyle name="Normal 3 2 2 2 2 4" xfId="1262"/>
    <cellStyle name="Normal 3 2 2 2 2 4 2" xfId="6239"/>
    <cellStyle name="Normal 3 2 2 2 2 4 3" xfId="10528"/>
    <cellStyle name="Normal 3 2 2 2 2 4 4" xfId="14806"/>
    <cellStyle name="Normal 3 2 2 2 2 4 5" xfId="19049"/>
    <cellStyle name="Normal 3 2 2 2 2 4 6" xfId="23295"/>
    <cellStyle name="Normal 3 2 2 2 2 4 7" xfId="27400"/>
    <cellStyle name="Normal 3 2 2 2 2 5" xfId="3246"/>
    <cellStyle name="Normal 3 2 2 2 2 5 2" xfId="8220"/>
    <cellStyle name="Normal 3 2 2 2 2 5 3" xfId="12497"/>
    <cellStyle name="Normal 3 2 2 2 2 5 4" xfId="16757"/>
    <cellStyle name="Normal 3 2 2 2 2 5 5" xfId="20975"/>
    <cellStyle name="Normal 3 2 2 2 2 5 6" xfId="25171"/>
    <cellStyle name="Normal 3 2 2 2 2 5 7" xfId="29067"/>
    <cellStyle name="Normal 3 2 2 2 2 6" xfId="4595"/>
    <cellStyle name="Normal 3 2 2 2 2 6 2" xfId="9567"/>
    <cellStyle name="Normal 3 2 2 2 2 6 3" xfId="13845"/>
    <cellStyle name="Normal 3 2 2 2 2 6 4" xfId="18102"/>
    <cellStyle name="Normal 3 2 2 2 2 6 5" xfId="22319"/>
    <cellStyle name="Normal 3 2 2 2 2 6 6" xfId="26505"/>
    <cellStyle name="Normal 3 2 2 2 2 6 7" xfId="30384"/>
    <cellStyle name="Normal 3 2 2 2 2 7" xfId="5469"/>
    <cellStyle name="Normal 3 2 2 2 2 8" xfId="5006"/>
    <cellStyle name="Normal 3 2 2 2 2 9" xfId="5142"/>
    <cellStyle name="Normal 3 2 2 2 3" xfId="710"/>
    <cellStyle name="Normal 3 2 2 2 3 10" xfId="22766"/>
    <cellStyle name="Normal 3 2 2 2 3 11" xfId="26918"/>
    <cellStyle name="Normal 3 2 2 2 3 2" xfId="2545"/>
    <cellStyle name="Normal 3 2 2 2 3 2 2" xfId="4079"/>
    <cellStyle name="Normal 3 2 2 2 3 2 2 2" xfId="9053"/>
    <cellStyle name="Normal 3 2 2 2 3 2 2 3" xfId="13330"/>
    <cellStyle name="Normal 3 2 2 2 3 2 2 4" xfId="17589"/>
    <cellStyle name="Normal 3 2 2 2 3 2 2 5" xfId="21808"/>
    <cellStyle name="Normal 3 2 2 2 3 2 2 6" xfId="26003"/>
    <cellStyle name="Normal 3 2 2 2 3 2 2 7" xfId="29899"/>
    <cellStyle name="Normal 3 2 2 2 3 2 3" xfId="7521"/>
    <cellStyle name="Normal 3 2 2 2 3 2 4" xfId="11806"/>
    <cellStyle name="Normal 3 2 2 2 3 2 5" xfId="16078"/>
    <cellStyle name="Normal 3 2 2 2 3 2 6" xfId="20312"/>
    <cellStyle name="Normal 3 2 2 2 3 2 7" xfId="24551"/>
    <cellStyle name="Normal 3 2 2 2 3 2 8" xfId="28625"/>
    <cellStyle name="Normal 3 2 2 2 3 3" xfId="1714"/>
    <cellStyle name="Normal 3 2 2 2 3 3 2" xfId="6690"/>
    <cellStyle name="Normal 3 2 2 2 3 3 3" xfId="10978"/>
    <cellStyle name="Normal 3 2 2 2 3 3 4" xfId="15253"/>
    <cellStyle name="Normal 3 2 2 2 3 3 5" xfId="19491"/>
    <cellStyle name="Normal 3 2 2 2 3 3 6" xfId="23734"/>
    <cellStyle name="Normal 3 2 2 2 3 3 7" xfId="27820"/>
    <cellStyle name="Normal 3 2 2 2 3 4" xfId="3422"/>
    <cellStyle name="Normal 3 2 2 2 3 4 2" xfId="8396"/>
    <cellStyle name="Normal 3 2 2 2 3 4 3" xfId="12673"/>
    <cellStyle name="Normal 3 2 2 2 3 4 4" xfId="16932"/>
    <cellStyle name="Normal 3 2 2 2 3 4 5" xfId="21151"/>
    <cellStyle name="Normal 3 2 2 2 3 4 6" xfId="25346"/>
    <cellStyle name="Normal 3 2 2 2 3 4 7" xfId="29242"/>
    <cellStyle name="Normal 3 2 2 2 3 5" xfId="4770"/>
    <cellStyle name="Normal 3 2 2 2 3 5 2" xfId="9742"/>
    <cellStyle name="Normal 3 2 2 2 3 5 3" xfId="14020"/>
    <cellStyle name="Normal 3 2 2 2 3 5 4" xfId="18277"/>
    <cellStyle name="Normal 3 2 2 2 3 5 5" xfId="22494"/>
    <cellStyle name="Normal 3 2 2 2 3 5 6" xfId="26680"/>
    <cellStyle name="Normal 3 2 2 2 3 5 7" xfId="30559"/>
    <cellStyle name="Normal 3 2 2 2 3 6" xfId="5688"/>
    <cellStyle name="Normal 3 2 2 2 3 7" xfId="9980"/>
    <cellStyle name="Normal 3 2 2 2 3 8" xfId="14258"/>
    <cellStyle name="Normal 3 2 2 2 3 9" xfId="18515"/>
    <cellStyle name="Normal 3 2 2 2 4" xfId="1980"/>
    <cellStyle name="Normal 3 2 2 2 4 2" xfId="3750"/>
    <cellStyle name="Normal 3 2 2 2 4 2 2" xfId="8724"/>
    <cellStyle name="Normal 3 2 2 2 4 2 3" xfId="13001"/>
    <cellStyle name="Normal 3 2 2 2 4 2 4" xfId="17260"/>
    <cellStyle name="Normal 3 2 2 2 4 2 5" xfId="21479"/>
    <cellStyle name="Normal 3 2 2 2 4 2 6" xfId="25674"/>
    <cellStyle name="Normal 3 2 2 2 4 2 7" xfId="29570"/>
    <cellStyle name="Normal 3 2 2 2 4 3" xfId="6956"/>
    <cellStyle name="Normal 3 2 2 2 4 4" xfId="11241"/>
    <cellStyle name="Normal 3 2 2 2 4 5" xfId="15514"/>
    <cellStyle name="Normal 3 2 2 2 4 6" xfId="19750"/>
    <cellStyle name="Normal 3 2 2 2 4 7" xfId="23988"/>
    <cellStyle name="Normal 3 2 2 2 4 8" xfId="28066"/>
    <cellStyle name="Normal 3 2 2 2 5" xfId="1103"/>
    <cellStyle name="Normal 3 2 2 2 5 2" xfId="6081"/>
    <cellStyle name="Normal 3 2 2 2 5 3" xfId="10370"/>
    <cellStyle name="Normal 3 2 2 2 5 4" xfId="14648"/>
    <cellStyle name="Normal 3 2 2 2 5 5" xfId="18896"/>
    <cellStyle name="Normal 3 2 2 2 5 6" xfId="23143"/>
    <cellStyle name="Normal 3 2 2 2 5 7" xfId="27259"/>
    <cellStyle name="Normal 3 2 2 2 6" xfId="3092"/>
    <cellStyle name="Normal 3 2 2 2 6 2" xfId="8066"/>
    <cellStyle name="Normal 3 2 2 2 6 3" xfId="12343"/>
    <cellStyle name="Normal 3 2 2 2 6 4" xfId="16603"/>
    <cellStyle name="Normal 3 2 2 2 6 5" xfId="20821"/>
    <cellStyle name="Normal 3 2 2 2 6 6" xfId="25017"/>
    <cellStyle name="Normal 3 2 2 2 6 7" xfId="28913"/>
    <cellStyle name="Normal 3 2 2 2 7" xfId="4441"/>
    <cellStyle name="Normal 3 2 2 2 7 2" xfId="9413"/>
    <cellStyle name="Normal 3 2 2 2 7 3" xfId="13691"/>
    <cellStyle name="Normal 3 2 2 2 7 4" xfId="17948"/>
    <cellStyle name="Normal 3 2 2 2 7 5" xfId="22165"/>
    <cellStyle name="Normal 3 2 2 2 7 6" xfId="26351"/>
    <cellStyle name="Normal 3 2 2 2 7 7" xfId="30230"/>
    <cellStyle name="Normal 3 2 2 2 8" xfId="5306"/>
    <cellStyle name="Normal 3 2 2 2 9" xfId="7754"/>
    <cellStyle name="Normal 3 2 2 3" xfId="376"/>
    <cellStyle name="Normal 3 2 2 3 10" xfId="16364"/>
    <cellStyle name="Normal 3 2 2 3 11" xfId="20476"/>
    <cellStyle name="Normal 3 2 2 3 12" xfId="24804"/>
    <cellStyle name="Normal 3 2 2 3 2" xfId="750"/>
    <cellStyle name="Normal 3 2 2 3 2 10" xfId="22806"/>
    <cellStyle name="Normal 3 2 2 3 2 11" xfId="26958"/>
    <cellStyle name="Normal 3 2 2 3 2 2" xfId="2546"/>
    <cellStyle name="Normal 3 2 2 3 2 2 2" xfId="4119"/>
    <cellStyle name="Normal 3 2 2 3 2 2 2 2" xfId="9093"/>
    <cellStyle name="Normal 3 2 2 3 2 2 2 3" xfId="13370"/>
    <cellStyle name="Normal 3 2 2 3 2 2 2 4" xfId="17629"/>
    <cellStyle name="Normal 3 2 2 3 2 2 2 5" xfId="21848"/>
    <cellStyle name="Normal 3 2 2 3 2 2 2 6" xfId="26043"/>
    <cellStyle name="Normal 3 2 2 3 2 2 2 7" xfId="29939"/>
    <cellStyle name="Normal 3 2 2 3 2 2 3" xfId="7522"/>
    <cellStyle name="Normal 3 2 2 3 2 2 4" xfId="11807"/>
    <cellStyle name="Normal 3 2 2 3 2 2 5" xfId="16079"/>
    <cellStyle name="Normal 3 2 2 3 2 2 6" xfId="20313"/>
    <cellStyle name="Normal 3 2 2 3 2 2 7" xfId="24552"/>
    <cellStyle name="Normal 3 2 2 3 2 2 8" xfId="28626"/>
    <cellStyle name="Normal 3 2 2 3 2 3" xfId="1715"/>
    <cellStyle name="Normal 3 2 2 3 2 3 2" xfId="6691"/>
    <cellStyle name="Normal 3 2 2 3 2 3 3" xfId="10979"/>
    <cellStyle name="Normal 3 2 2 3 2 3 4" xfId="15254"/>
    <cellStyle name="Normal 3 2 2 3 2 3 5" xfId="19492"/>
    <cellStyle name="Normal 3 2 2 3 2 3 6" xfId="23735"/>
    <cellStyle name="Normal 3 2 2 3 2 3 7" xfId="27821"/>
    <cellStyle name="Normal 3 2 2 3 2 4" xfId="3462"/>
    <cellStyle name="Normal 3 2 2 3 2 4 2" xfId="8436"/>
    <cellStyle name="Normal 3 2 2 3 2 4 3" xfId="12713"/>
    <cellStyle name="Normal 3 2 2 3 2 4 4" xfId="16972"/>
    <cellStyle name="Normal 3 2 2 3 2 4 5" xfId="21191"/>
    <cellStyle name="Normal 3 2 2 3 2 4 6" xfId="25386"/>
    <cellStyle name="Normal 3 2 2 3 2 4 7" xfId="29282"/>
    <cellStyle name="Normal 3 2 2 3 2 5" xfId="4810"/>
    <cellStyle name="Normal 3 2 2 3 2 5 2" xfId="9782"/>
    <cellStyle name="Normal 3 2 2 3 2 5 3" xfId="14060"/>
    <cellStyle name="Normal 3 2 2 3 2 5 4" xfId="18317"/>
    <cellStyle name="Normal 3 2 2 3 2 5 5" xfId="22534"/>
    <cellStyle name="Normal 3 2 2 3 2 5 6" xfId="26720"/>
    <cellStyle name="Normal 3 2 2 3 2 5 7" xfId="30599"/>
    <cellStyle name="Normal 3 2 2 3 2 6" xfId="5728"/>
    <cellStyle name="Normal 3 2 2 3 2 7" xfId="10020"/>
    <cellStyle name="Normal 3 2 2 3 2 8" xfId="14298"/>
    <cellStyle name="Normal 3 2 2 3 2 9" xfId="18555"/>
    <cellStyle name="Normal 3 2 2 3 3" xfId="2009"/>
    <cellStyle name="Normal 3 2 2 3 3 2" xfId="3790"/>
    <cellStyle name="Normal 3 2 2 3 3 2 2" xfId="8764"/>
    <cellStyle name="Normal 3 2 2 3 3 2 3" xfId="13041"/>
    <cellStyle name="Normal 3 2 2 3 3 2 4" xfId="17300"/>
    <cellStyle name="Normal 3 2 2 3 3 2 5" xfId="21519"/>
    <cellStyle name="Normal 3 2 2 3 3 2 6" xfId="25714"/>
    <cellStyle name="Normal 3 2 2 3 3 2 7" xfId="29610"/>
    <cellStyle name="Normal 3 2 2 3 3 3" xfId="6985"/>
    <cellStyle name="Normal 3 2 2 3 3 4" xfId="11270"/>
    <cellStyle name="Normal 3 2 2 3 3 5" xfId="15542"/>
    <cellStyle name="Normal 3 2 2 3 3 6" xfId="19777"/>
    <cellStyle name="Normal 3 2 2 3 3 7" xfId="24015"/>
    <cellStyle name="Normal 3 2 2 3 3 8" xfId="28093"/>
    <cellStyle name="Normal 3 2 2 3 4" xfId="1148"/>
    <cellStyle name="Normal 3 2 2 3 4 2" xfId="6125"/>
    <cellStyle name="Normal 3 2 2 3 4 3" xfId="10414"/>
    <cellStyle name="Normal 3 2 2 3 4 4" xfId="14692"/>
    <cellStyle name="Normal 3 2 2 3 4 5" xfId="18935"/>
    <cellStyle name="Normal 3 2 2 3 4 6" xfId="23181"/>
    <cellStyle name="Normal 3 2 2 3 4 7" xfId="27286"/>
    <cellStyle name="Normal 3 2 2 3 5" xfId="3132"/>
    <cellStyle name="Normal 3 2 2 3 5 2" xfId="8106"/>
    <cellStyle name="Normal 3 2 2 3 5 3" xfId="12383"/>
    <cellStyle name="Normal 3 2 2 3 5 4" xfId="16643"/>
    <cellStyle name="Normal 3 2 2 3 5 5" xfId="20861"/>
    <cellStyle name="Normal 3 2 2 3 5 6" xfId="25057"/>
    <cellStyle name="Normal 3 2 2 3 5 7" xfId="28953"/>
    <cellStyle name="Normal 3 2 2 3 6" xfId="4481"/>
    <cellStyle name="Normal 3 2 2 3 6 2" xfId="9453"/>
    <cellStyle name="Normal 3 2 2 3 6 3" xfId="13731"/>
    <cellStyle name="Normal 3 2 2 3 6 4" xfId="17988"/>
    <cellStyle name="Normal 3 2 2 3 6 5" xfId="22205"/>
    <cellStyle name="Normal 3 2 2 3 6 6" xfId="26391"/>
    <cellStyle name="Normal 3 2 2 3 6 7" xfId="30270"/>
    <cellStyle name="Normal 3 2 2 3 7" xfId="5355"/>
    <cellStyle name="Normal 3 2 2 3 8" xfId="7818"/>
    <cellStyle name="Normal 3 2 2 3 9" xfId="12098"/>
    <cellStyle name="Normal 3 2 2 4" xfId="545"/>
    <cellStyle name="Normal 3 2 2 4 10" xfId="10916"/>
    <cellStyle name="Normal 3 2 2 4 11" xfId="20583"/>
    <cellStyle name="Normal 3 2 2 4 12" xfId="16421"/>
    <cellStyle name="Normal 3 2 2 4 2" xfId="919"/>
    <cellStyle name="Normal 3 2 2 4 2 10" xfId="22975"/>
    <cellStyle name="Normal 3 2 2 4 2 11" xfId="27127"/>
    <cellStyle name="Normal 3 2 2 4 2 2" xfId="2547"/>
    <cellStyle name="Normal 3 2 2 4 2 2 2" xfId="4288"/>
    <cellStyle name="Normal 3 2 2 4 2 2 2 2" xfId="9262"/>
    <cellStyle name="Normal 3 2 2 4 2 2 2 3" xfId="13539"/>
    <cellStyle name="Normal 3 2 2 4 2 2 2 4" xfId="17798"/>
    <cellStyle name="Normal 3 2 2 4 2 2 2 5" xfId="22017"/>
    <cellStyle name="Normal 3 2 2 4 2 2 2 6" xfId="26212"/>
    <cellStyle name="Normal 3 2 2 4 2 2 2 7" xfId="30108"/>
    <cellStyle name="Normal 3 2 2 4 2 2 3" xfId="7523"/>
    <cellStyle name="Normal 3 2 2 4 2 2 4" xfId="11808"/>
    <cellStyle name="Normal 3 2 2 4 2 2 5" xfId="16080"/>
    <cellStyle name="Normal 3 2 2 4 2 2 6" xfId="20314"/>
    <cellStyle name="Normal 3 2 2 4 2 2 7" xfId="24553"/>
    <cellStyle name="Normal 3 2 2 4 2 2 8" xfId="28627"/>
    <cellStyle name="Normal 3 2 2 4 2 3" xfId="1716"/>
    <cellStyle name="Normal 3 2 2 4 2 3 2" xfId="6692"/>
    <cellStyle name="Normal 3 2 2 4 2 3 3" xfId="10980"/>
    <cellStyle name="Normal 3 2 2 4 2 3 4" xfId="15255"/>
    <cellStyle name="Normal 3 2 2 4 2 3 5" xfId="19493"/>
    <cellStyle name="Normal 3 2 2 4 2 3 6" xfId="23736"/>
    <cellStyle name="Normal 3 2 2 4 2 3 7" xfId="27822"/>
    <cellStyle name="Normal 3 2 2 4 2 4" xfId="3631"/>
    <cellStyle name="Normal 3 2 2 4 2 4 2" xfId="8605"/>
    <cellStyle name="Normal 3 2 2 4 2 4 3" xfId="12882"/>
    <cellStyle name="Normal 3 2 2 4 2 4 4" xfId="17141"/>
    <cellStyle name="Normal 3 2 2 4 2 4 5" xfId="21360"/>
    <cellStyle name="Normal 3 2 2 4 2 4 6" xfId="25555"/>
    <cellStyle name="Normal 3 2 2 4 2 4 7" xfId="29451"/>
    <cellStyle name="Normal 3 2 2 4 2 5" xfId="4979"/>
    <cellStyle name="Normal 3 2 2 4 2 5 2" xfId="9951"/>
    <cellStyle name="Normal 3 2 2 4 2 5 3" xfId="14229"/>
    <cellStyle name="Normal 3 2 2 4 2 5 4" xfId="18486"/>
    <cellStyle name="Normal 3 2 2 4 2 5 5" xfId="22703"/>
    <cellStyle name="Normal 3 2 2 4 2 5 6" xfId="26889"/>
    <cellStyle name="Normal 3 2 2 4 2 5 7" xfId="30768"/>
    <cellStyle name="Normal 3 2 2 4 2 6" xfId="5897"/>
    <cellStyle name="Normal 3 2 2 4 2 7" xfId="10189"/>
    <cellStyle name="Normal 3 2 2 4 2 8" xfId="14467"/>
    <cellStyle name="Normal 3 2 2 4 2 9" xfId="18724"/>
    <cellStyle name="Normal 3 2 2 4 3" xfId="2191"/>
    <cellStyle name="Normal 3 2 2 4 3 2" xfId="3959"/>
    <cellStyle name="Normal 3 2 2 4 3 2 2" xfId="8933"/>
    <cellStyle name="Normal 3 2 2 4 3 2 3" xfId="13210"/>
    <cellStyle name="Normal 3 2 2 4 3 2 4" xfId="17469"/>
    <cellStyle name="Normal 3 2 2 4 3 2 5" xfId="21688"/>
    <cellStyle name="Normal 3 2 2 4 3 2 6" xfId="25883"/>
    <cellStyle name="Normal 3 2 2 4 3 2 7" xfId="29779"/>
    <cellStyle name="Normal 3 2 2 4 3 3" xfId="7167"/>
    <cellStyle name="Normal 3 2 2 4 3 4" xfId="11452"/>
    <cellStyle name="Normal 3 2 2 4 3 5" xfId="15724"/>
    <cellStyle name="Normal 3 2 2 4 3 6" xfId="19959"/>
    <cellStyle name="Normal 3 2 2 4 3 7" xfId="24197"/>
    <cellStyle name="Normal 3 2 2 4 3 8" xfId="28275"/>
    <cellStyle name="Normal 3 2 2 4 4" xfId="1334"/>
    <cellStyle name="Normal 3 2 2 4 4 2" xfId="6311"/>
    <cellStyle name="Normal 3 2 2 4 4 3" xfId="10600"/>
    <cellStyle name="Normal 3 2 2 4 4 4" xfId="14876"/>
    <cellStyle name="Normal 3 2 2 4 4 5" xfId="19118"/>
    <cellStyle name="Normal 3 2 2 4 4 6" xfId="23365"/>
    <cellStyle name="Normal 3 2 2 4 4 7" xfId="27468"/>
    <cellStyle name="Normal 3 2 2 4 5" xfId="3301"/>
    <cellStyle name="Normal 3 2 2 4 5 2" xfId="8275"/>
    <cellStyle name="Normal 3 2 2 4 5 3" xfId="12552"/>
    <cellStyle name="Normal 3 2 2 4 5 4" xfId="16812"/>
    <cellStyle name="Normal 3 2 2 4 5 5" xfId="21030"/>
    <cellStyle name="Normal 3 2 2 4 5 6" xfId="25226"/>
    <cellStyle name="Normal 3 2 2 4 5 7" xfId="29122"/>
    <cellStyle name="Normal 3 2 2 4 6" xfId="4650"/>
    <cellStyle name="Normal 3 2 2 4 6 2" xfId="9622"/>
    <cellStyle name="Normal 3 2 2 4 6 3" xfId="13900"/>
    <cellStyle name="Normal 3 2 2 4 6 4" xfId="18157"/>
    <cellStyle name="Normal 3 2 2 4 6 5" xfId="22374"/>
    <cellStyle name="Normal 3 2 2 4 6 6" xfId="26560"/>
    <cellStyle name="Normal 3 2 2 4 6 7" xfId="30439"/>
    <cellStyle name="Normal 3 2 2 4 7" xfId="5524"/>
    <cellStyle name="Normal 3 2 2 4 8" xfId="5542"/>
    <cellStyle name="Normal 3 2 2 4 9" xfId="6627"/>
    <cellStyle name="Normal 3 2 2 5" xfId="646"/>
    <cellStyle name="Normal 3 2 2 5 10" xfId="14652"/>
    <cellStyle name="Normal 3 2 2 5 11" xfId="11959"/>
    <cellStyle name="Normal 3 2 2 5 12" xfId="23147"/>
    <cellStyle name="Normal 3 2 2 5 2" xfId="1718"/>
    <cellStyle name="Normal 3 2 2 5 2 2" xfId="2549"/>
    <cellStyle name="Normal 3 2 2 5 2 2 2" xfId="7525"/>
    <cellStyle name="Normal 3 2 2 5 2 2 3" xfId="11810"/>
    <cellStyle name="Normal 3 2 2 5 2 2 4" xfId="16082"/>
    <cellStyle name="Normal 3 2 2 5 2 2 5" xfId="20316"/>
    <cellStyle name="Normal 3 2 2 5 2 2 6" xfId="24555"/>
    <cellStyle name="Normal 3 2 2 5 2 2 7" xfId="28629"/>
    <cellStyle name="Normal 3 2 2 5 2 3" xfId="4015"/>
    <cellStyle name="Normal 3 2 2 5 2 3 2" xfId="8989"/>
    <cellStyle name="Normal 3 2 2 5 2 3 3" xfId="13266"/>
    <cellStyle name="Normal 3 2 2 5 2 3 4" xfId="17525"/>
    <cellStyle name="Normal 3 2 2 5 2 3 5" xfId="21744"/>
    <cellStyle name="Normal 3 2 2 5 2 3 6" xfId="25939"/>
    <cellStyle name="Normal 3 2 2 5 2 3 7" xfId="29835"/>
    <cellStyle name="Normal 3 2 2 5 2 4" xfId="6694"/>
    <cellStyle name="Normal 3 2 2 5 2 5" xfId="10982"/>
    <cellStyle name="Normal 3 2 2 5 2 6" xfId="15257"/>
    <cellStyle name="Normal 3 2 2 5 2 7" xfId="19495"/>
    <cellStyle name="Normal 3 2 2 5 2 8" xfId="23738"/>
    <cellStyle name="Normal 3 2 2 5 2 9" xfId="27824"/>
    <cellStyle name="Normal 3 2 2 5 3" xfId="2548"/>
    <cellStyle name="Normal 3 2 2 5 3 2" xfId="7524"/>
    <cellStyle name="Normal 3 2 2 5 3 3" xfId="11809"/>
    <cellStyle name="Normal 3 2 2 5 3 4" xfId="16081"/>
    <cellStyle name="Normal 3 2 2 5 3 5" xfId="20315"/>
    <cellStyle name="Normal 3 2 2 5 3 6" xfId="24554"/>
    <cellStyle name="Normal 3 2 2 5 3 7" xfId="28628"/>
    <cellStyle name="Normal 3 2 2 5 4" xfId="1717"/>
    <cellStyle name="Normal 3 2 2 5 4 2" xfId="6693"/>
    <cellStyle name="Normal 3 2 2 5 4 3" xfId="10981"/>
    <cellStyle name="Normal 3 2 2 5 4 4" xfId="15256"/>
    <cellStyle name="Normal 3 2 2 5 4 5" xfId="19494"/>
    <cellStyle name="Normal 3 2 2 5 4 6" xfId="23737"/>
    <cellStyle name="Normal 3 2 2 5 4 7" xfId="27823"/>
    <cellStyle name="Normal 3 2 2 5 5" xfId="3358"/>
    <cellStyle name="Normal 3 2 2 5 5 2" xfId="8332"/>
    <cellStyle name="Normal 3 2 2 5 5 3" xfId="12609"/>
    <cellStyle name="Normal 3 2 2 5 5 4" xfId="16868"/>
    <cellStyle name="Normal 3 2 2 5 5 5" xfId="21087"/>
    <cellStyle name="Normal 3 2 2 5 5 6" xfId="25282"/>
    <cellStyle name="Normal 3 2 2 5 5 7" xfId="29178"/>
    <cellStyle name="Normal 3 2 2 5 6" xfId="4706"/>
    <cellStyle name="Normal 3 2 2 5 6 2" xfId="9678"/>
    <cellStyle name="Normal 3 2 2 5 6 3" xfId="13956"/>
    <cellStyle name="Normal 3 2 2 5 6 4" xfId="18213"/>
    <cellStyle name="Normal 3 2 2 5 6 5" xfId="22430"/>
    <cellStyle name="Normal 3 2 2 5 6 6" xfId="26616"/>
    <cellStyle name="Normal 3 2 2 5 6 7" xfId="30495"/>
    <cellStyle name="Normal 3 2 2 5 7" xfId="5624"/>
    <cellStyle name="Normal 3 2 2 5 8" xfId="6085"/>
    <cellStyle name="Normal 3 2 2 5 9" xfId="10374"/>
    <cellStyle name="Normal 3 2 2 6" xfId="1719"/>
    <cellStyle name="Normal 3 2 2 6 2" xfId="2550"/>
    <cellStyle name="Normal 3 2 2 6 2 2" xfId="7526"/>
    <cellStyle name="Normal 3 2 2 6 2 3" xfId="11811"/>
    <cellStyle name="Normal 3 2 2 6 2 4" xfId="16083"/>
    <cellStyle name="Normal 3 2 2 6 2 5" xfId="20317"/>
    <cellStyle name="Normal 3 2 2 6 2 6" xfId="24556"/>
    <cellStyle name="Normal 3 2 2 6 2 7" xfId="28630"/>
    <cellStyle name="Normal 3 2 2 6 3" xfId="3686"/>
    <cellStyle name="Normal 3 2 2 6 3 2" xfId="8660"/>
    <cellStyle name="Normal 3 2 2 6 3 3" xfId="12937"/>
    <cellStyle name="Normal 3 2 2 6 3 4" xfId="17196"/>
    <cellStyle name="Normal 3 2 2 6 3 5" xfId="21415"/>
    <cellStyle name="Normal 3 2 2 6 3 6" xfId="25610"/>
    <cellStyle name="Normal 3 2 2 6 3 7" xfId="29506"/>
    <cellStyle name="Normal 3 2 2 6 4" xfId="6695"/>
    <cellStyle name="Normal 3 2 2 6 5" xfId="10983"/>
    <cellStyle name="Normal 3 2 2 6 6" xfId="15258"/>
    <cellStyle name="Normal 3 2 2 6 7" xfId="19496"/>
    <cellStyle name="Normal 3 2 2 6 8" xfId="23739"/>
    <cellStyle name="Normal 3 2 2 6 9" xfId="27825"/>
    <cellStyle name="Normal 3 2 2 7" xfId="1899"/>
    <cellStyle name="Normal 3 2 2 7 2" xfId="6875"/>
    <cellStyle name="Normal 3 2 2 7 3" xfId="11161"/>
    <cellStyle name="Normal 3 2 2 7 4" xfId="15434"/>
    <cellStyle name="Normal 3 2 2 7 5" xfId="19671"/>
    <cellStyle name="Normal 3 2 2 7 6" xfId="23910"/>
    <cellStyle name="Normal 3 2 2 7 7" xfId="27991"/>
    <cellStyle name="Normal 3 2 2 8" xfId="999"/>
    <cellStyle name="Normal 3 2 2 8 2" xfId="5977"/>
    <cellStyle name="Normal 3 2 2 8 3" xfId="10267"/>
    <cellStyle name="Normal 3 2 2 8 4" xfId="14545"/>
    <cellStyle name="Normal 3 2 2 8 5" xfId="18798"/>
    <cellStyle name="Normal 3 2 2 8 6" xfId="23049"/>
    <cellStyle name="Normal 3 2 2 8 7" xfId="27183"/>
    <cellStyle name="Normal 3 2 2 9" xfId="3027"/>
    <cellStyle name="Normal 3 2 2 9 2" xfId="8001"/>
    <cellStyle name="Normal 3 2 2 9 3" xfId="12278"/>
    <cellStyle name="Normal 3 2 2 9 4" xfId="16538"/>
    <cellStyle name="Normal 3 2 2 9 5" xfId="20757"/>
    <cellStyle name="Normal 3 2 2 9 6" xfId="24953"/>
    <cellStyle name="Normal 3 2 2 9 7" xfId="28849"/>
    <cellStyle name="Normal 3 2 20" xfId="24764"/>
    <cellStyle name="Normal 3 2 3" xfId="323"/>
    <cellStyle name="Normal 3 2 3 10" xfId="12040"/>
    <cellStyle name="Normal 3 2 3 11" xfId="16309"/>
    <cellStyle name="Normal 3 2 3 12" xfId="20675"/>
    <cellStyle name="Normal 3 2 3 13" xfId="24756"/>
    <cellStyle name="Normal 3 2 3 2" xfId="397"/>
    <cellStyle name="Normal 3 2 3 2 10" xfId="16293"/>
    <cellStyle name="Normal 3 2 3 2 11" xfId="20540"/>
    <cellStyle name="Normal 3 2 3 2 12" xfId="24744"/>
    <cellStyle name="Normal 3 2 3 2 2" xfId="771"/>
    <cellStyle name="Normal 3 2 3 2 2 10" xfId="22827"/>
    <cellStyle name="Normal 3 2 3 2 2 11" xfId="26979"/>
    <cellStyle name="Normal 3 2 3 2 2 2" xfId="2551"/>
    <cellStyle name="Normal 3 2 3 2 2 2 2" xfId="4140"/>
    <cellStyle name="Normal 3 2 3 2 2 2 2 2" xfId="9114"/>
    <cellStyle name="Normal 3 2 3 2 2 2 2 3" xfId="13391"/>
    <cellStyle name="Normal 3 2 3 2 2 2 2 4" xfId="17650"/>
    <cellStyle name="Normal 3 2 3 2 2 2 2 5" xfId="21869"/>
    <cellStyle name="Normal 3 2 3 2 2 2 2 6" xfId="26064"/>
    <cellStyle name="Normal 3 2 3 2 2 2 2 7" xfId="29960"/>
    <cellStyle name="Normal 3 2 3 2 2 2 3" xfId="7527"/>
    <cellStyle name="Normal 3 2 3 2 2 2 4" xfId="11812"/>
    <cellStyle name="Normal 3 2 3 2 2 2 5" xfId="16084"/>
    <cellStyle name="Normal 3 2 3 2 2 2 6" xfId="20318"/>
    <cellStyle name="Normal 3 2 3 2 2 2 7" xfId="24557"/>
    <cellStyle name="Normal 3 2 3 2 2 2 8" xfId="28631"/>
    <cellStyle name="Normal 3 2 3 2 2 3" xfId="1720"/>
    <cellStyle name="Normal 3 2 3 2 2 3 2" xfId="6696"/>
    <cellStyle name="Normal 3 2 3 2 2 3 3" xfId="10984"/>
    <cellStyle name="Normal 3 2 3 2 2 3 4" xfId="15259"/>
    <cellStyle name="Normal 3 2 3 2 2 3 5" xfId="19497"/>
    <cellStyle name="Normal 3 2 3 2 2 3 6" xfId="23740"/>
    <cellStyle name="Normal 3 2 3 2 2 3 7" xfId="27826"/>
    <cellStyle name="Normal 3 2 3 2 2 4" xfId="3483"/>
    <cellStyle name="Normal 3 2 3 2 2 4 2" xfId="8457"/>
    <cellStyle name="Normal 3 2 3 2 2 4 3" xfId="12734"/>
    <cellStyle name="Normal 3 2 3 2 2 4 4" xfId="16993"/>
    <cellStyle name="Normal 3 2 3 2 2 4 5" xfId="21212"/>
    <cellStyle name="Normal 3 2 3 2 2 4 6" xfId="25407"/>
    <cellStyle name="Normal 3 2 3 2 2 4 7" xfId="29303"/>
    <cellStyle name="Normal 3 2 3 2 2 5" xfId="4831"/>
    <cellStyle name="Normal 3 2 3 2 2 5 2" xfId="9803"/>
    <cellStyle name="Normal 3 2 3 2 2 5 3" xfId="14081"/>
    <cellStyle name="Normal 3 2 3 2 2 5 4" xfId="18338"/>
    <cellStyle name="Normal 3 2 3 2 2 5 5" xfId="22555"/>
    <cellStyle name="Normal 3 2 3 2 2 5 6" xfId="26741"/>
    <cellStyle name="Normal 3 2 3 2 2 5 7" xfId="30620"/>
    <cellStyle name="Normal 3 2 3 2 2 6" xfId="5749"/>
    <cellStyle name="Normal 3 2 3 2 2 7" xfId="10041"/>
    <cellStyle name="Normal 3 2 3 2 2 8" xfId="14319"/>
    <cellStyle name="Normal 3 2 3 2 2 9" xfId="18576"/>
    <cellStyle name="Normal 3 2 3 2 3" xfId="2030"/>
    <cellStyle name="Normal 3 2 3 2 3 2" xfId="3811"/>
    <cellStyle name="Normal 3 2 3 2 3 2 2" xfId="8785"/>
    <cellStyle name="Normal 3 2 3 2 3 2 3" xfId="13062"/>
    <cellStyle name="Normal 3 2 3 2 3 2 4" xfId="17321"/>
    <cellStyle name="Normal 3 2 3 2 3 2 5" xfId="21540"/>
    <cellStyle name="Normal 3 2 3 2 3 2 6" xfId="25735"/>
    <cellStyle name="Normal 3 2 3 2 3 2 7" xfId="29631"/>
    <cellStyle name="Normal 3 2 3 2 3 3" xfId="7006"/>
    <cellStyle name="Normal 3 2 3 2 3 4" xfId="11291"/>
    <cellStyle name="Normal 3 2 3 2 3 5" xfId="15563"/>
    <cellStyle name="Normal 3 2 3 2 3 6" xfId="19798"/>
    <cellStyle name="Normal 3 2 3 2 3 7" xfId="24036"/>
    <cellStyle name="Normal 3 2 3 2 3 8" xfId="28114"/>
    <cellStyle name="Normal 3 2 3 2 4" xfId="1169"/>
    <cellStyle name="Normal 3 2 3 2 4 2" xfId="6146"/>
    <cellStyle name="Normal 3 2 3 2 4 3" xfId="10435"/>
    <cellStyle name="Normal 3 2 3 2 4 4" xfId="14713"/>
    <cellStyle name="Normal 3 2 3 2 4 5" xfId="18956"/>
    <cellStyle name="Normal 3 2 3 2 4 6" xfId="23202"/>
    <cellStyle name="Normal 3 2 3 2 4 7" xfId="27307"/>
    <cellStyle name="Normal 3 2 3 2 5" xfId="3153"/>
    <cellStyle name="Normal 3 2 3 2 5 2" xfId="8127"/>
    <cellStyle name="Normal 3 2 3 2 5 3" xfId="12404"/>
    <cellStyle name="Normal 3 2 3 2 5 4" xfId="16664"/>
    <cellStyle name="Normal 3 2 3 2 5 5" xfId="20882"/>
    <cellStyle name="Normal 3 2 3 2 5 6" xfId="25078"/>
    <cellStyle name="Normal 3 2 3 2 5 7" xfId="28974"/>
    <cellStyle name="Normal 3 2 3 2 6" xfId="4502"/>
    <cellStyle name="Normal 3 2 3 2 6 2" xfId="9474"/>
    <cellStyle name="Normal 3 2 3 2 6 3" xfId="13752"/>
    <cellStyle name="Normal 3 2 3 2 6 4" xfId="18009"/>
    <cellStyle name="Normal 3 2 3 2 6 5" xfId="22226"/>
    <cellStyle name="Normal 3 2 3 2 6 6" xfId="26412"/>
    <cellStyle name="Normal 3 2 3 2 6 7" xfId="30291"/>
    <cellStyle name="Normal 3 2 3 2 7" xfId="5376"/>
    <cellStyle name="Normal 3 2 3 2 8" xfId="7739"/>
    <cellStyle name="Normal 3 2 3 2 9" xfId="12021"/>
    <cellStyle name="Normal 3 2 3 3" xfId="706"/>
    <cellStyle name="Normal 3 2 3 3 10" xfId="22762"/>
    <cellStyle name="Normal 3 2 3 3 11" xfId="26914"/>
    <cellStyle name="Normal 3 2 3 3 2" xfId="2552"/>
    <cellStyle name="Normal 3 2 3 3 2 2" xfId="4075"/>
    <cellStyle name="Normal 3 2 3 3 2 2 2" xfId="9049"/>
    <cellStyle name="Normal 3 2 3 3 2 2 3" xfId="13326"/>
    <cellStyle name="Normal 3 2 3 3 2 2 4" xfId="17585"/>
    <cellStyle name="Normal 3 2 3 3 2 2 5" xfId="21804"/>
    <cellStyle name="Normal 3 2 3 3 2 2 6" xfId="25999"/>
    <cellStyle name="Normal 3 2 3 3 2 2 7" xfId="29895"/>
    <cellStyle name="Normal 3 2 3 3 2 3" xfId="7528"/>
    <cellStyle name="Normal 3 2 3 3 2 4" xfId="11813"/>
    <cellStyle name="Normal 3 2 3 3 2 5" xfId="16085"/>
    <cellStyle name="Normal 3 2 3 3 2 6" xfId="20319"/>
    <cellStyle name="Normal 3 2 3 3 2 7" xfId="24558"/>
    <cellStyle name="Normal 3 2 3 3 2 8" xfId="28632"/>
    <cellStyle name="Normal 3 2 3 3 3" xfId="1721"/>
    <cellStyle name="Normal 3 2 3 3 3 2" xfId="6697"/>
    <cellStyle name="Normal 3 2 3 3 3 3" xfId="10985"/>
    <cellStyle name="Normal 3 2 3 3 3 4" xfId="15260"/>
    <cellStyle name="Normal 3 2 3 3 3 5" xfId="19498"/>
    <cellStyle name="Normal 3 2 3 3 3 6" xfId="23741"/>
    <cellStyle name="Normal 3 2 3 3 3 7" xfId="27827"/>
    <cellStyle name="Normal 3 2 3 3 4" xfId="3418"/>
    <cellStyle name="Normal 3 2 3 3 4 2" xfId="8392"/>
    <cellStyle name="Normal 3 2 3 3 4 3" xfId="12669"/>
    <cellStyle name="Normal 3 2 3 3 4 4" xfId="16928"/>
    <cellStyle name="Normal 3 2 3 3 4 5" xfId="21147"/>
    <cellStyle name="Normal 3 2 3 3 4 6" xfId="25342"/>
    <cellStyle name="Normal 3 2 3 3 4 7" xfId="29238"/>
    <cellStyle name="Normal 3 2 3 3 5" xfId="4766"/>
    <cellStyle name="Normal 3 2 3 3 5 2" xfId="9738"/>
    <cellStyle name="Normal 3 2 3 3 5 3" xfId="14016"/>
    <cellStyle name="Normal 3 2 3 3 5 4" xfId="18273"/>
    <cellStyle name="Normal 3 2 3 3 5 5" xfId="22490"/>
    <cellStyle name="Normal 3 2 3 3 5 6" xfId="26676"/>
    <cellStyle name="Normal 3 2 3 3 5 7" xfId="30555"/>
    <cellStyle name="Normal 3 2 3 3 6" xfId="5684"/>
    <cellStyle name="Normal 3 2 3 3 7" xfId="9976"/>
    <cellStyle name="Normal 3 2 3 3 8" xfId="14254"/>
    <cellStyle name="Normal 3 2 3 3 9" xfId="18511"/>
    <cellStyle name="Normal 3 2 3 4" xfId="1968"/>
    <cellStyle name="Normal 3 2 3 4 2" xfId="3746"/>
    <cellStyle name="Normal 3 2 3 4 2 2" xfId="8720"/>
    <cellStyle name="Normal 3 2 3 4 2 3" xfId="12997"/>
    <cellStyle name="Normal 3 2 3 4 2 4" xfId="17256"/>
    <cellStyle name="Normal 3 2 3 4 2 5" xfId="21475"/>
    <cellStyle name="Normal 3 2 3 4 2 6" xfId="25670"/>
    <cellStyle name="Normal 3 2 3 4 2 7" xfId="29566"/>
    <cellStyle name="Normal 3 2 3 4 3" xfId="6944"/>
    <cellStyle name="Normal 3 2 3 4 4" xfId="11229"/>
    <cellStyle name="Normal 3 2 3 4 5" xfId="15502"/>
    <cellStyle name="Normal 3 2 3 4 6" xfId="19738"/>
    <cellStyle name="Normal 3 2 3 4 7" xfId="23976"/>
    <cellStyle name="Normal 3 2 3 4 8" xfId="28054"/>
    <cellStyle name="Normal 3 2 3 5" xfId="1084"/>
    <cellStyle name="Normal 3 2 3 5 2" xfId="6062"/>
    <cellStyle name="Normal 3 2 3 5 3" xfId="10351"/>
    <cellStyle name="Normal 3 2 3 5 4" xfId="14629"/>
    <cellStyle name="Normal 3 2 3 5 5" xfId="18878"/>
    <cellStyle name="Normal 3 2 3 5 6" xfId="23126"/>
    <cellStyle name="Normal 3 2 3 5 7" xfId="27246"/>
    <cellStyle name="Normal 3 2 3 6" xfId="3088"/>
    <cellStyle name="Normal 3 2 3 6 2" xfId="8062"/>
    <cellStyle name="Normal 3 2 3 6 3" xfId="12339"/>
    <cellStyle name="Normal 3 2 3 6 4" xfId="16599"/>
    <cellStyle name="Normal 3 2 3 6 5" xfId="20817"/>
    <cellStyle name="Normal 3 2 3 6 6" xfId="25013"/>
    <cellStyle name="Normal 3 2 3 6 7" xfId="28909"/>
    <cellStyle name="Normal 3 2 3 7" xfId="4437"/>
    <cellStyle name="Normal 3 2 3 7 2" xfId="9409"/>
    <cellStyle name="Normal 3 2 3 7 3" xfId="13687"/>
    <cellStyle name="Normal 3 2 3 7 4" xfId="17944"/>
    <cellStyle name="Normal 3 2 3 7 5" xfId="22161"/>
    <cellStyle name="Normal 3 2 3 7 6" xfId="26347"/>
    <cellStyle name="Normal 3 2 3 7 7" xfId="30226"/>
    <cellStyle name="Normal 3 2 3 8" xfId="5302"/>
    <cellStyle name="Normal 3 2 3 9" xfId="7758"/>
    <cellStyle name="Normal 3 2 4" xfId="350"/>
    <cellStyle name="Normal 3 2 4 10" xfId="12179"/>
    <cellStyle name="Normal 3 2 4 11" xfId="16440"/>
    <cellStyle name="Normal 3 2 4 12" xfId="20688"/>
    <cellStyle name="Normal 3 2 4 13" xfId="24860"/>
    <cellStyle name="Normal 3 2 4 2" xfId="487"/>
    <cellStyle name="Normal 3 2 4 2 10" xfId="12199"/>
    <cellStyle name="Normal 3 2 4 2 11" xfId="12149"/>
    <cellStyle name="Normal 3 2 4 2 12" xfId="19611"/>
    <cellStyle name="Normal 3 2 4 2 2" xfId="861"/>
    <cellStyle name="Normal 3 2 4 2 2 10" xfId="22917"/>
    <cellStyle name="Normal 3 2 4 2 2 11" xfId="27069"/>
    <cellStyle name="Normal 3 2 4 2 2 2" xfId="2553"/>
    <cellStyle name="Normal 3 2 4 2 2 2 2" xfId="4230"/>
    <cellStyle name="Normal 3 2 4 2 2 2 2 2" xfId="9204"/>
    <cellStyle name="Normal 3 2 4 2 2 2 2 3" xfId="13481"/>
    <cellStyle name="Normal 3 2 4 2 2 2 2 4" xfId="17740"/>
    <cellStyle name="Normal 3 2 4 2 2 2 2 5" xfId="21959"/>
    <cellStyle name="Normal 3 2 4 2 2 2 2 6" xfId="26154"/>
    <cellStyle name="Normal 3 2 4 2 2 2 2 7" xfId="30050"/>
    <cellStyle name="Normal 3 2 4 2 2 2 3" xfId="7529"/>
    <cellStyle name="Normal 3 2 4 2 2 2 4" xfId="11814"/>
    <cellStyle name="Normal 3 2 4 2 2 2 5" xfId="16086"/>
    <cellStyle name="Normal 3 2 4 2 2 2 6" xfId="20320"/>
    <cellStyle name="Normal 3 2 4 2 2 2 7" xfId="24559"/>
    <cellStyle name="Normal 3 2 4 2 2 2 8" xfId="28633"/>
    <cellStyle name="Normal 3 2 4 2 2 3" xfId="1722"/>
    <cellStyle name="Normal 3 2 4 2 2 3 2" xfId="6698"/>
    <cellStyle name="Normal 3 2 4 2 2 3 3" xfId="10986"/>
    <cellStyle name="Normal 3 2 4 2 2 3 4" xfId="15261"/>
    <cellStyle name="Normal 3 2 4 2 2 3 5" xfId="19499"/>
    <cellStyle name="Normal 3 2 4 2 2 3 6" xfId="23742"/>
    <cellStyle name="Normal 3 2 4 2 2 3 7" xfId="27828"/>
    <cellStyle name="Normal 3 2 4 2 2 4" xfId="3573"/>
    <cellStyle name="Normal 3 2 4 2 2 4 2" xfId="8547"/>
    <cellStyle name="Normal 3 2 4 2 2 4 3" xfId="12824"/>
    <cellStyle name="Normal 3 2 4 2 2 4 4" xfId="17083"/>
    <cellStyle name="Normal 3 2 4 2 2 4 5" xfId="21302"/>
    <cellStyle name="Normal 3 2 4 2 2 4 6" xfId="25497"/>
    <cellStyle name="Normal 3 2 4 2 2 4 7" xfId="29393"/>
    <cellStyle name="Normal 3 2 4 2 2 5" xfId="4921"/>
    <cellStyle name="Normal 3 2 4 2 2 5 2" xfId="9893"/>
    <cellStyle name="Normal 3 2 4 2 2 5 3" xfId="14171"/>
    <cellStyle name="Normal 3 2 4 2 2 5 4" xfId="18428"/>
    <cellStyle name="Normal 3 2 4 2 2 5 5" xfId="22645"/>
    <cellStyle name="Normal 3 2 4 2 2 5 6" xfId="26831"/>
    <cellStyle name="Normal 3 2 4 2 2 5 7" xfId="30710"/>
    <cellStyle name="Normal 3 2 4 2 2 6" xfId="5839"/>
    <cellStyle name="Normal 3 2 4 2 2 7" xfId="10131"/>
    <cellStyle name="Normal 3 2 4 2 2 8" xfId="14409"/>
    <cellStyle name="Normal 3 2 4 2 2 9" xfId="18666"/>
    <cellStyle name="Normal 3 2 4 2 3" xfId="2120"/>
    <cellStyle name="Normal 3 2 4 2 3 2" xfId="3901"/>
    <cellStyle name="Normal 3 2 4 2 3 2 2" xfId="8875"/>
    <cellStyle name="Normal 3 2 4 2 3 2 3" xfId="13152"/>
    <cellStyle name="Normal 3 2 4 2 3 2 4" xfId="17411"/>
    <cellStyle name="Normal 3 2 4 2 3 2 5" xfId="21630"/>
    <cellStyle name="Normal 3 2 4 2 3 2 6" xfId="25825"/>
    <cellStyle name="Normal 3 2 4 2 3 2 7" xfId="29721"/>
    <cellStyle name="Normal 3 2 4 2 3 3" xfId="7096"/>
    <cellStyle name="Normal 3 2 4 2 3 4" xfId="11381"/>
    <cellStyle name="Normal 3 2 4 2 3 5" xfId="15653"/>
    <cellStyle name="Normal 3 2 4 2 3 6" xfId="19888"/>
    <cellStyle name="Normal 3 2 4 2 3 7" xfId="24126"/>
    <cellStyle name="Normal 3 2 4 2 3 8" xfId="28204"/>
    <cellStyle name="Normal 3 2 4 2 4" xfId="1259"/>
    <cellStyle name="Normal 3 2 4 2 4 2" xfId="6236"/>
    <cellStyle name="Normal 3 2 4 2 4 3" xfId="10525"/>
    <cellStyle name="Normal 3 2 4 2 4 4" xfId="14803"/>
    <cellStyle name="Normal 3 2 4 2 4 5" xfId="19046"/>
    <cellStyle name="Normal 3 2 4 2 4 6" xfId="23292"/>
    <cellStyle name="Normal 3 2 4 2 4 7" xfId="27397"/>
    <cellStyle name="Normal 3 2 4 2 5" xfId="3243"/>
    <cellStyle name="Normal 3 2 4 2 5 2" xfId="8217"/>
    <cellStyle name="Normal 3 2 4 2 5 3" xfId="12494"/>
    <cellStyle name="Normal 3 2 4 2 5 4" xfId="16754"/>
    <cellStyle name="Normal 3 2 4 2 5 5" xfId="20972"/>
    <cellStyle name="Normal 3 2 4 2 5 6" xfId="25168"/>
    <cellStyle name="Normal 3 2 4 2 5 7" xfId="29064"/>
    <cellStyle name="Normal 3 2 4 2 6" xfId="4592"/>
    <cellStyle name="Normal 3 2 4 2 6 2" xfId="9564"/>
    <cellStyle name="Normal 3 2 4 2 6 3" xfId="13842"/>
    <cellStyle name="Normal 3 2 4 2 6 4" xfId="18099"/>
    <cellStyle name="Normal 3 2 4 2 6 5" xfId="22316"/>
    <cellStyle name="Normal 3 2 4 2 6 6" xfId="26502"/>
    <cellStyle name="Normal 3 2 4 2 6 7" xfId="30381"/>
    <cellStyle name="Normal 3 2 4 2 7" xfId="5466"/>
    <cellStyle name="Normal 3 2 4 2 8" xfId="5125"/>
    <cellStyle name="Normal 3 2 4 2 9" xfId="7922"/>
    <cellStyle name="Normal 3 2 4 3" xfId="729"/>
    <cellStyle name="Normal 3 2 4 3 10" xfId="22785"/>
    <cellStyle name="Normal 3 2 4 3 11" xfId="26937"/>
    <cellStyle name="Normal 3 2 4 3 2" xfId="2554"/>
    <cellStyle name="Normal 3 2 4 3 2 2" xfId="4098"/>
    <cellStyle name="Normal 3 2 4 3 2 2 2" xfId="9072"/>
    <cellStyle name="Normal 3 2 4 3 2 2 3" xfId="13349"/>
    <cellStyle name="Normal 3 2 4 3 2 2 4" xfId="17608"/>
    <cellStyle name="Normal 3 2 4 3 2 2 5" xfId="21827"/>
    <cellStyle name="Normal 3 2 4 3 2 2 6" xfId="26022"/>
    <cellStyle name="Normal 3 2 4 3 2 2 7" xfId="29918"/>
    <cellStyle name="Normal 3 2 4 3 2 3" xfId="7530"/>
    <cellStyle name="Normal 3 2 4 3 2 4" xfId="11815"/>
    <cellStyle name="Normal 3 2 4 3 2 5" xfId="16087"/>
    <cellStyle name="Normal 3 2 4 3 2 6" xfId="20321"/>
    <cellStyle name="Normal 3 2 4 3 2 7" xfId="24560"/>
    <cellStyle name="Normal 3 2 4 3 2 8" xfId="28634"/>
    <cellStyle name="Normal 3 2 4 3 3" xfId="1723"/>
    <cellStyle name="Normal 3 2 4 3 3 2" xfId="6699"/>
    <cellStyle name="Normal 3 2 4 3 3 3" xfId="10987"/>
    <cellStyle name="Normal 3 2 4 3 3 4" xfId="15262"/>
    <cellStyle name="Normal 3 2 4 3 3 5" xfId="19500"/>
    <cellStyle name="Normal 3 2 4 3 3 6" xfId="23743"/>
    <cellStyle name="Normal 3 2 4 3 3 7" xfId="27829"/>
    <cellStyle name="Normal 3 2 4 3 4" xfId="3441"/>
    <cellStyle name="Normal 3 2 4 3 4 2" xfId="8415"/>
    <cellStyle name="Normal 3 2 4 3 4 3" xfId="12692"/>
    <cellStyle name="Normal 3 2 4 3 4 4" xfId="16951"/>
    <cellStyle name="Normal 3 2 4 3 4 5" xfId="21170"/>
    <cellStyle name="Normal 3 2 4 3 4 6" xfId="25365"/>
    <cellStyle name="Normal 3 2 4 3 4 7" xfId="29261"/>
    <cellStyle name="Normal 3 2 4 3 5" xfId="4789"/>
    <cellStyle name="Normal 3 2 4 3 5 2" xfId="9761"/>
    <cellStyle name="Normal 3 2 4 3 5 3" xfId="14039"/>
    <cellStyle name="Normal 3 2 4 3 5 4" xfId="18296"/>
    <cellStyle name="Normal 3 2 4 3 5 5" xfId="22513"/>
    <cellStyle name="Normal 3 2 4 3 5 6" xfId="26699"/>
    <cellStyle name="Normal 3 2 4 3 5 7" xfId="30578"/>
    <cellStyle name="Normal 3 2 4 3 6" xfId="5707"/>
    <cellStyle name="Normal 3 2 4 3 7" xfId="9999"/>
    <cellStyle name="Normal 3 2 4 3 8" xfId="14277"/>
    <cellStyle name="Normal 3 2 4 3 9" xfId="18534"/>
    <cellStyle name="Normal 3 2 4 4" xfId="1987"/>
    <cellStyle name="Normal 3 2 4 4 2" xfId="3769"/>
    <cellStyle name="Normal 3 2 4 4 2 2" xfId="8743"/>
    <cellStyle name="Normal 3 2 4 4 2 3" xfId="13020"/>
    <cellStyle name="Normal 3 2 4 4 2 4" xfId="17279"/>
    <cellStyle name="Normal 3 2 4 4 2 5" xfId="21498"/>
    <cellStyle name="Normal 3 2 4 4 2 6" xfId="25693"/>
    <cellStyle name="Normal 3 2 4 4 2 7" xfId="29589"/>
    <cellStyle name="Normal 3 2 4 4 3" xfId="6963"/>
    <cellStyle name="Normal 3 2 4 4 4" xfId="11248"/>
    <cellStyle name="Normal 3 2 4 4 5" xfId="15520"/>
    <cellStyle name="Normal 3 2 4 4 6" xfId="19755"/>
    <cellStyle name="Normal 3 2 4 4 7" xfId="23993"/>
    <cellStyle name="Normal 3 2 4 4 8" xfId="28071"/>
    <cellStyle name="Normal 3 2 4 5" xfId="1125"/>
    <cellStyle name="Normal 3 2 4 5 2" xfId="6103"/>
    <cellStyle name="Normal 3 2 4 5 3" xfId="10391"/>
    <cellStyle name="Normal 3 2 4 5 4" xfId="14670"/>
    <cellStyle name="Normal 3 2 4 5 5" xfId="18912"/>
    <cellStyle name="Normal 3 2 4 5 6" xfId="23159"/>
    <cellStyle name="Normal 3 2 4 5 7" xfId="27264"/>
    <cellStyle name="Normal 3 2 4 6" xfId="3111"/>
    <cellStyle name="Normal 3 2 4 6 2" xfId="8085"/>
    <cellStyle name="Normal 3 2 4 6 3" xfId="12362"/>
    <cellStyle name="Normal 3 2 4 6 4" xfId="16622"/>
    <cellStyle name="Normal 3 2 4 6 5" xfId="20840"/>
    <cellStyle name="Normal 3 2 4 6 6" xfId="25036"/>
    <cellStyle name="Normal 3 2 4 6 7" xfId="28932"/>
    <cellStyle name="Normal 3 2 4 7" xfId="4460"/>
    <cellStyle name="Normal 3 2 4 7 2" xfId="9432"/>
    <cellStyle name="Normal 3 2 4 7 3" xfId="13710"/>
    <cellStyle name="Normal 3 2 4 7 4" xfId="17967"/>
    <cellStyle name="Normal 3 2 4 7 5" xfId="22184"/>
    <cellStyle name="Normal 3 2 4 7 6" xfId="26370"/>
    <cellStyle name="Normal 3 2 4 7 7" xfId="30249"/>
    <cellStyle name="Normal 3 2 4 8" xfId="5329"/>
    <cellStyle name="Normal 3 2 4 9" xfId="7901"/>
    <cellStyle name="Normal 3 2 5" xfId="361"/>
    <cellStyle name="Normal 3 2 5 10" xfId="10944"/>
    <cellStyle name="Normal 3 2 5 11" xfId="20663"/>
    <cellStyle name="Normal 3 2 5 12" xfId="19447"/>
    <cellStyle name="Normal 3 2 5 2" xfId="735"/>
    <cellStyle name="Normal 3 2 5 2 10" xfId="22791"/>
    <cellStyle name="Normal 3 2 5 2 11" xfId="26943"/>
    <cellStyle name="Normal 3 2 5 2 2" xfId="2555"/>
    <cellStyle name="Normal 3 2 5 2 2 2" xfId="4104"/>
    <cellStyle name="Normal 3 2 5 2 2 2 2" xfId="9078"/>
    <cellStyle name="Normal 3 2 5 2 2 2 3" xfId="13355"/>
    <cellStyle name="Normal 3 2 5 2 2 2 4" xfId="17614"/>
    <cellStyle name="Normal 3 2 5 2 2 2 5" xfId="21833"/>
    <cellStyle name="Normal 3 2 5 2 2 2 6" xfId="26028"/>
    <cellStyle name="Normal 3 2 5 2 2 2 7" xfId="29924"/>
    <cellStyle name="Normal 3 2 5 2 2 3" xfId="7531"/>
    <cellStyle name="Normal 3 2 5 2 2 4" xfId="11816"/>
    <cellStyle name="Normal 3 2 5 2 2 5" xfId="16088"/>
    <cellStyle name="Normal 3 2 5 2 2 6" xfId="20322"/>
    <cellStyle name="Normal 3 2 5 2 2 7" xfId="24561"/>
    <cellStyle name="Normal 3 2 5 2 2 8" xfId="28635"/>
    <cellStyle name="Normal 3 2 5 2 3" xfId="1724"/>
    <cellStyle name="Normal 3 2 5 2 3 2" xfId="6700"/>
    <cellStyle name="Normal 3 2 5 2 3 3" xfId="10988"/>
    <cellStyle name="Normal 3 2 5 2 3 4" xfId="15263"/>
    <cellStyle name="Normal 3 2 5 2 3 5" xfId="19501"/>
    <cellStyle name="Normal 3 2 5 2 3 6" xfId="23744"/>
    <cellStyle name="Normal 3 2 5 2 3 7" xfId="27830"/>
    <cellStyle name="Normal 3 2 5 2 4" xfId="3447"/>
    <cellStyle name="Normal 3 2 5 2 4 2" xfId="8421"/>
    <cellStyle name="Normal 3 2 5 2 4 3" xfId="12698"/>
    <cellStyle name="Normal 3 2 5 2 4 4" xfId="16957"/>
    <cellStyle name="Normal 3 2 5 2 4 5" xfId="21176"/>
    <cellStyle name="Normal 3 2 5 2 4 6" xfId="25371"/>
    <cellStyle name="Normal 3 2 5 2 4 7" xfId="29267"/>
    <cellStyle name="Normal 3 2 5 2 5" xfId="4795"/>
    <cellStyle name="Normal 3 2 5 2 5 2" xfId="9767"/>
    <cellStyle name="Normal 3 2 5 2 5 3" xfId="14045"/>
    <cellStyle name="Normal 3 2 5 2 5 4" xfId="18302"/>
    <cellStyle name="Normal 3 2 5 2 5 5" xfId="22519"/>
    <cellStyle name="Normal 3 2 5 2 5 6" xfId="26705"/>
    <cellStyle name="Normal 3 2 5 2 5 7" xfId="30584"/>
    <cellStyle name="Normal 3 2 5 2 6" xfId="5713"/>
    <cellStyle name="Normal 3 2 5 2 7" xfId="10005"/>
    <cellStyle name="Normal 3 2 5 2 8" xfId="14283"/>
    <cellStyle name="Normal 3 2 5 2 9" xfId="18540"/>
    <cellStyle name="Normal 3 2 5 3" xfId="1994"/>
    <cellStyle name="Normal 3 2 5 3 2" xfId="3775"/>
    <cellStyle name="Normal 3 2 5 3 2 2" xfId="8749"/>
    <cellStyle name="Normal 3 2 5 3 2 3" xfId="13026"/>
    <cellStyle name="Normal 3 2 5 3 2 4" xfId="17285"/>
    <cellStyle name="Normal 3 2 5 3 2 5" xfId="21504"/>
    <cellStyle name="Normal 3 2 5 3 2 6" xfId="25699"/>
    <cellStyle name="Normal 3 2 5 3 2 7" xfId="29595"/>
    <cellStyle name="Normal 3 2 5 3 3" xfId="6970"/>
    <cellStyle name="Normal 3 2 5 3 4" xfId="11255"/>
    <cellStyle name="Normal 3 2 5 3 5" xfId="15527"/>
    <cellStyle name="Normal 3 2 5 3 6" xfId="19762"/>
    <cellStyle name="Normal 3 2 5 3 7" xfId="24000"/>
    <cellStyle name="Normal 3 2 5 3 8" xfId="28078"/>
    <cellStyle name="Normal 3 2 5 4" xfId="1133"/>
    <cellStyle name="Normal 3 2 5 4 2" xfId="6110"/>
    <cellStyle name="Normal 3 2 5 4 3" xfId="10399"/>
    <cellStyle name="Normal 3 2 5 4 4" xfId="14677"/>
    <cellStyle name="Normal 3 2 5 4 5" xfId="18920"/>
    <cellStyle name="Normal 3 2 5 4 6" xfId="23166"/>
    <cellStyle name="Normal 3 2 5 4 7" xfId="27271"/>
    <cellStyle name="Normal 3 2 5 5" xfId="3117"/>
    <cellStyle name="Normal 3 2 5 5 2" xfId="8091"/>
    <cellStyle name="Normal 3 2 5 5 3" xfId="12368"/>
    <cellStyle name="Normal 3 2 5 5 4" xfId="16628"/>
    <cellStyle name="Normal 3 2 5 5 5" xfId="20846"/>
    <cellStyle name="Normal 3 2 5 5 6" xfId="25042"/>
    <cellStyle name="Normal 3 2 5 5 7" xfId="28938"/>
    <cellStyle name="Normal 3 2 5 6" xfId="4466"/>
    <cellStyle name="Normal 3 2 5 6 2" xfId="9438"/>
    <cellStyle name="Normal 3 2 5 6 3" xfId="13716"/>
    <cellStyle name="Normal 3 2 5 6 4" xfId="17973"/>
    <cellStyle name="Normal 3 2 5 6 5" xfId="22190"/>
    <cellStyle name="Normal 3 2 5 6 6" xfId="26376"/>
    <cellStyle name="Normal 3 2 5 6 7" xfId="30255"/>
    <cellStyle name="Normal 3 2 5 7" xfId="5340"/>
    <cellStyle name="Normal 3 2 5 8" xfId="5128"/>
    <cellStyle name="Normal 3 2 5 9" xfId="6656"/>
    <cellStyle name="Normal 3 2 6" xfId="540"/>
    <cellStyle name="Normal 3 2 6 10" xfId="11957"/>
    <cellStyle name="Normal 3 2 6 11" xfId="10291"/>
    <cellStyle name="Normal 3 2 6 12" xfId="20455"/>
    <cellStyle name="Normal 3 2 6 2" xfId="914"/>
    <cellStyle name="Normal 3 2 6 2 10" xfId="22970"/>
    <cellStyle name="Normal 3 2 6 2 11" xfId="27122"/>
    <cellStyle name="Normal 3 2 6 2 2" xfId="2556"/>
    <cellStyle name="Normal 3 2 6 2 2 2" xfId="4283"/>
    <cellStyle name="Normal 3 2 6 2 2 2 2" xfId="9257"/>
    <cellStyle name="Normal 3 2 6 2 2 2 3" xfId="13534"/>
    <cellStyle name="Normal 3 2 6 2 2 2 4" xfId="17793"/>
    <cellStyle name="Normal 3 2 6 2 2 2 5" xfId="22012"/>
    <cellStyle name="Normal 3 2 6 2 2 2 6" xfId="26207"/>
    <cellStyle name="Normal 3 2 6 2 2 2 7" xfId="30103"/>
    <cellStyle name="Normal 3 2 6 2 2 3" xfId="7532"/>
    <cellStyle name="Normal 3 2 6 2 2 4" xfId="11817"/>
    <cellStyle name="Normal 3 2 6 2 2 5" xfId="16089"/>
    <cellStyle name="Normal 3 2 6 2 2 6" xfId="20323"/>
    <cellStyle name="Normal 3 2 6 2 2 7" xfId="24562"/>
    <cellStyle name="Normal 3 2 6 2 2 8" xfId="28636"/>
    <cellStyle name="Normal 3 2 6 2 3" xfId="1725"/>
    <cellStyle name="Normal 3 2 6 2 3 2" xfId="6701"/>
    <cellStyle name="Normal 3 2 6 2 3 3" xfId="10989"/>
    <cellStyle name="Normal 3 2 6 2 3 4" xfId="15264"/>
    <cellStyle name="Normal 3 2 6 2 3 5" xfId="19502"/>
    <cellStyle name="Normal 3 2 6 2 3 6" xfId="23745"/>
    <cellStyle name="Normal 3 2 6 2 3 7" xfId="27831"/>
    <cellStyle name="Normal 3 2 6 2 4" xfId="3626"/>
    <cellStyle name="Normal 3 2 6 2 4 2" xfId="8600"/>
    <cellStyle name="Normal 3 2 6 2 4 3" xfId="12877"/>
    <cellStyle name="Normal 3 2 6 2 4 4" xfId="17136"/>
    <cellStyle name="Normal 3 2 6 2 4 5" xfId="21355"/>
    <cellStyle name="Normal 3 2 6 2 4 6" xfId="25550"/>
    <cellStyle name="Normal 3 2 6 2 4 7" xfId="29446"/>
    <cellStyle name="Normal 3 2 6 2 5" xfId="4974"/>
    <cellStyle name="Normal 3 2 6 2 5 2" xfId="9946"/>
    <cellStyle name="Normal 3 2 6 2 5 3" xfId="14224"/>
    <cellStyle name="Normal 3 2 6 2 5 4" xfId="18481"/>
    <cellStyle name="Normal 3 2 6 2 5 5" xfId="22698"/>
    <cellStyle name="Normal 3 2 6 2 5 6" xfId="26884"/>
    <cellStyle name="Normal 3 2 6 2 5 7" xfId="30763"/>
    <cellStyle name="Normal 3 2 6 2 6" xfId="5892"/>
    <cellStyle name="Normal 3 2 6 2 7" xfId="10184"/>
    <cellStyle name="Normal 3 2 6 2 8" xfId="14462"/>
    <cellStyle name="Normal 3 2 6 2 9" xfId="18719"/>
    <cellStyle name="Normal 3 2 6 3" xfId="2187"/>
    <cellStyle name="Normal 3 2 6 3 2" xfId="3954"/>
    <cellStyle name="Normal 3 2 6 3 2 2" xfId="8928"/>
    <cellStyle name="Normal 3 2 6 3 2 3" xfId="13205"/>
    <cellStyle name="Normal 3 2 6 3 2 4" xfId="17464"/>
    <cellStyle name="Normal 3 2 6 3 2 5" xfId="21683"/>
    <cellStyle name="Normal 3 2 6 3 2 6" xfId="25878"/>
    <cellStyle name="Normal 3 2 6 3 2 7" xfId="29774"/>
    <cellStyle name="Normal 3 2 6 3 3" xfId="7163"/>
    <cellStyle name="Normal 3 2 6 3 4" xfId="11448"/>
    <cellStyle name="Normal 3 2 6 3 5" xfId="15720"/>
    <cellStyle name="Normal 3 2 6 3 6" xfId="19955"/>
    <cellStyle name="Normal 3 2 6 3 7" xfId="24193"/>
    <cellStyle name="Normal 3 2 6 3 8" xfId="28271"/>
    <cellStyle name="Normal 3 2 6 4" xfId="1330"/>
    <cellStyle name="Normal 3 2 6 4 2" xfId="6307"/>
    <cellStyle name="Normal 3 2 6 4 3" xfId="10596"/>
    <cellStyle name="Normal 3 2 6 4 4" xfId="14872"/>
    <cellStyle name="Normal 3 2 6 4 5" xfId="19114"/>
    <cellStyle name="Normal 3 2 6 4 6" xfId="23361"/>
    <cellStyle name="Normal 3 2 6 4 7" xfId="27464"/>
    <cellStyle name="Normal 3 2 6 5" xfId="3296"/>
    <cellStyle name="Normal 3 2 6 5 2" xfId="8270"/>
    <cellStyle name="Normal 3 2 6 5 3" xfId="12547"/>
    <cellStyle name="Normal 3 2 6 5 4" xfId="16807"/>
    <cellStyle name="Normal 3 2 6 5 5" xfId="21025"/>
    <cellStyle name="Normal 3 2 6 5 6" xfId="25221"/>
    <cellStyle name="Normal 3 2 6 5 7" xfId="29117"/>
    <cellStyle name="Normal 3 2 6 6" xfId="4645"/>
    <cellStyle name="Normal 3 2 6 6 2" xfId="9617"/>
    <cellStyle name="Normal 3 2 6 6 3" xfId="13895"/>
    <cellStyle name="Normal 3 2 6 6 4" xfId="18152"/>
    <cellStyle name="Normal 3 2 6 6 5" xfId="22369"/>
    <cellStyle name="Normal 3 2 6 6 6" xfId="26555"/>
    <cellStyle name="Normal 3 2 6 6 7" xfId="30434"/>
    <cellStyle name="Normal 3 2 6 7" xfId="5519"/>
    <cellStyle name="Normal 3 2 6 8" xfId="5241"/>
    <cellStyle name="Normal 3 2 6 9" xfId="7675"/>
    <cellStyle name="Normal 3 2 7" xfId="641"/>
    <cellStyle name="Normal 3 2 7 10" xfId="16460"/>
    <cellStyle name="Normal 3 2 7 11" xfId="18823"/>
    <cellStyle name="Normal 3 2 7 12" xfId="24877"/>
    <cellStyle name="Normal 3 2 7 2" xfId="1727"/>
    <cellStyle name="Normal 3 2 7 2 2" xfId="2558"/>
    <cellStyle name="Normal 3 2 7 2 2 2" xfId="7534"/>
    <cellStyle name="Normal 3 2 7 2 2 3" xfId="11819"/>
    <cellStyle name="Normal 3 2 7 2 2 4" xfId="16091"/>
    <cellStyle name="Normal 3 2 7 2 2 5" xfId="20325"/>
    <cellStyle name="Normal 3 2 7 2 2 6" xfId="24564"/>
    <cellStyle name="Normal 3 2 7 2 2 7" xfId="28638"/>
    <cellStyle name="Normal 3 2 7 2 3" xfId="4010"/>
    <cellStyle name="Normal 3 2 7 2 3 2" xfId="8984"/>
    <cellStyle name="Normal 3 2 7 2 3 3" xfId="13261"/>
    <cellStyle name="Normal 3 2 7 2 3 4" xfId="17520"/>
    <cellStyle name="Normal 3 2 7 2 3 5" xfId="21739"/>
    <cellStyle name="Normal 3 2 7 2 3 6" xfId="25934"/>
    <cellStyle name="Normal 3 2 7 2 3 7" xfId="29830"/>
    <cellStyle name="Normal 3 2 7 2 4" xfId="6703"/>
    <cellStyle name="Normal 3 2 7 2 5" xfId="10991"/>
    <cellStyle name="Normal 3 2 7 2 6" xfId="15266"/>
    <cellStyle name="Normal 3 2 7 2 7" xfId="19504"/>
    <cellStyle name="Normal 3 2 7 2 8" xfId="23747"/>
    <cellStyle name="Normal 3 2 7 2 9" xfId="27833"/>
    <cellStyle name="Normal 3 2 7 3" xfId="2557"/>
    <cellStyle name="Normal 3 2 7 3 2" xfId="7533"/>
    <cellStyle name="Normal 3 2 7 3 3" xfId="11818"/>
    <cellStyle name="Normal 3 2 7 3 4" xfId="16090"/>
    <cellStyle name="Normal 3 2 7 3 5" xfId="20324"/>
    <cellStyle name="Normal 3 2 7 3 6" xfId="24563"/>
    <cellStyle name="Normal 3 2 7 3 7" xfId="28637"/>
    <cellStyle name="Normal 3 2 7 4" xfId="1726"/>
    <cellStyle name="Normal 3 2 7 4 2" xfId="6702"/>
    <cellStyle name="Normal 3 2 7 4 3" xfId="10990"/>
    <cellStyle name="Normal 3 2 7 4 4" xfId="15265"/>
    <cellStyle name="Normal 3 2 7 4 5" xfId="19503"/>
    <cellStyle name="Normal 3 2 7 4 6" xfId="23746"/>
    <cellStyle name="Normal 3 2 7 4 7" xfId="27832"/>
    <cellStyle name="Normal 3 2 7 5" xfId="3353"/>
    <cellStyle name="Normal 3 2 7 5 2" xfId="8327"/>
    <cellStyle name="Normal 3 2 7 5 3" xfId="12604"/>
    <cellStyle name="Normal 3 2 7 5 4" xfId="16863"/>
    <cellStyle name="Normal 3 2 7 5 5" xfId="21082"/>
    <cellStyle name="Normal 3 2 7 5 6" xfId="25277"/>
    <cellStyle name="Normal 3 2 7 5 7" xfId="29173"/>
    <cellStyle name="Normal 3 2 7 6" xfId="4701"/>
    <cellStyle name="Normal 3 2 7 6 2" xfId="9673"/>
    <cellStyle name="Normal 3 2 7 6 3" xfId="13951"/>
    <cellStyle name="Normal 3 2 7 6 4" xfId="18208"/>
    <cellStyle name="Normal 3 2 7 6 5" xfId="22425"/>
    <cellStyle name="Normal 3 2 7 6 6" xfId="26611"/>
    <cellStyle name="Normal 3 2 7 6 7" xfId="30490"/>
    <cellStyle name="Normal 3 2 7 7" xfId="5619"/>
    <cellStyle name="Normal 3 2 7 8" xfId="7923"/>
    <cellStyle name="Normal 3 2 7 9" xfId="12200"/>
    <cellStyle name="Normal 3 2 8" xfId="1728"/>
    <cellStyle name="Normal 3 2 8 2" xfId="2559"/>
    <cellStyle name="Normal 3 2 8 2 2" xfId="7535"/>
    <cellStyle name="Normal 3 2 8 2 3" xfId="11820"/>
    <cellStyle name="Normal 3 2 8 2 4" xfId="16092"/>
    <cellStyle name="Normal 3 2 8 2 5" xfId="20326"/>
    <cellStyle name="Normal 3 2 8 2 6" xfId="24565"/>
    <cellStyle name="Normal 3 2 8 2 7" xfId="28639"/>
    <cellStyle name="Normal 3 2 8 3" xfId="3681"/>
    <cellStyle name="Normal 3 2 8 3 2" xfId="8655"/>
    <cellStyle name="Normal 3 2 8 3 3" xfId="12932"/>
    <cellStyle name="Normal 3 2 8 3 4" xfId="17191"/>
    <cellStyle name="Normal 3 2 8 3 5" xfId="21410"/>
    <cellStyle name="Normal 3 2 8 3 6" xfId="25605"/>
    <cellStyle name="Normal 3 2 8 3 7" xfId="29501"/>
    <cellStyle name="Normal 3 2 8 4" xfId="6704"/>
    <cellStyle name="Normal 3 2 8 5" xfId="10992"/>
    <cellStyle name="Normal 3 2 8 6" xfId="15267"/>
    <cellStyle name="Normal 3 2 8 7" xfId="19505"/>
    <cellStyle name="Normal 3 2 8 8" xfId="23748"/>
    <cellStyle name="Normal 3 2 8 9" xfId="27834"/>
    <cellStyle name="Normal 3 2 9" xfId="1893"/>
    <cellStyle name="Normal 3 2 9 2" xfId="6869"/>
    <cellStyle name="Normal 3 2 9 3" xfId="11155"/>
    <cellStyle name="Normal 3 2 9 4" xfId="15429"/>
    <cellStyle name="Normal 3 2 9 5" xfId="19665"/>
    <cellStyle name="Normal 3 2 9 6" xfId="23905"/>
    <cellStyle name="Normal 3 2 9 7" xfId="27986"/>
    <cellStyle name="Normal 3 3" xfId="189"/>
    <cellStyle name="Normal 3 3 2" xfId="352"/>
    <cellStyle name="Normal 3 3 2 2" xfId="1126"/>
    <cellStyle name="Normal 3 3 2 3" xfId="1089"/>
    <cellStyle name="Normal 3 3 3" xfId="360"/>
    <cellStyle name="Normal 3 3 3 10" xfId="16266"/>
    <cellStyle name="Normal 3 3 3 11" xfId="20639"/>
    <cellStyle name="Normal 3 3 3 12" xfId="24720"/>
    <cellStyle name="Normal 3 3 3 2" xfId="734"/>
    <cellStyle name="Normal 3 3 3 2 10" xfId="22790"/>
    <cellStyle name="Normal 3 3 3 2 11" xfId="26942"/>
    <cellStyle name="Normal 3 3 3 2 2" xfId="2560"/>
    <cellStyle name="Normal 3 3 3 2 2 2" xfId="4103"/>
    <cellStyle name="Normal 3 3 3 2 2 2 2" xfId="9077"/>
    <cellStyle name="Normal 3 3 3 2 2 2 3" xfId="13354"/>
    <cellStyle name="Normal 3 3 3 2 2 2 4" xfId="17613"/>
    <cellStyle name="Normal 3 3 3 2 2 2 5" xfId="21832"/>
    <cellStyle name="Normal 3 3 3 2 2 2 6" xfId="26027"/>
    <cellStyle name="Normal 3 3 3 2 2 2 7" xfId="29923"/>
    <cellStyle name="Normal 3 3 3 2 2 3" xfId="7536"/>
    <cellStyle name="Normal 3 3 3 2 2 4" xfId="11821"/>
    <cellStyle name="Normal 3 3 3 2 2 5" xfId="16093"/>
    <cellStyle name="Normal 3 3 3 2 2 6" xfId="20327"/>
    <cellStyle name="Normal 3 3 3 2 2 7" xfId="24566"/>
    <cellStyle name="Normal 3 3 3 2 2 8" xfId="28640"/>
    <cellStyle name="Normal 3 3 3 2 3" xfId="1729"/>
    <cellStyle name="Normal 3 3 3 2 3 2" xfId="6705"/>
    <cellStyle name="Normal 3 3 3 2 3 3" xfId="10993"/>
    <cellStyle name="Normal 3 3 3 2 3 4" xfId="15268"/>
    <cellStyle name="Normal 3 3 3 2 3 5" xfId="19506"/>
    <cellStyle name="Normal 3 3 3 2 3 6" xfId="23749"/>
    <cellStyle name="Normal 3 3 3 2 3 7" xfId="27835"/>
    <cellStyle name="Normal 3 3 3 2 4" xfId="3446"/>
    <cellStyle name="Normal 3 3 3 2 4 2" xfId="8420"/>
    <cellStyle name="Normal 3 3 3 2 4 3" xfId="12697"/>
    <cellStyle name="Normal 3 3 3 2 4 4" xfId="16956"/>
    <cellStyle name="Normal 3 3 3 2 4 5" xfId="21175"/>
    <cellStyle name="Normal 3 3 3 2 4 6" xfId="25370"/>
    <cellStyle name="Normal 3 3 3 2 4 7" xfId="29266"/>
    <cellStyle name="Normal 3 3 3 2 5" xfId="4794"/>
    <cellStyle name="Normal 3 3 3 2 5 2" xfId="9766"/>
    <cellStyle name="Normal 3 3 3 2 5 3" xfId="14044"/>
    <cellStyle name="Normal 3 3 3 2 5 4" xfId="18301"/>
    <cellStyle name="Normal 3 3 3 2 5 5" xfId="22518"/>
    <cellStyle name="Normal 3 3 3 2 5 6" xfId="26704"/>
    <cellStyle name="Normal 3 3 3 2 5 7" xfId="30583"/>
    <cellStyle name="Normal 3 3 3 2 6" xfId="5712"/>
    <cellStyle name="Normal 3 3 3 2 7" xfId="10004"/>
    <cellStyle name="Normal 3 3 3 2 8" xfId="14282"/>
    <cellStyle name="Normal 3 3 3 2 9" xfId="18539"/>
    <cellStyle name="Normal 3 3 3 3" xfId="1993"/>
    <cellStyle name="Normal 3 3 3 3 2" xfId="3774"/>
    <cellStyle name="Normal 3 3 3 3 2 2" xfId="8748"/>
    <cellStyle name="Normal 3 3 3 3 2 3" xfId="13025"/>
    <cellStyle name="Normal 3 3 3 3 2 4" xfId="17284"/>
    <cellStyle name="Normal 3 3 3 3 2 5" xfId="21503"/>
    <cellStyle name="Normal 3 3 3 3 2 6" xfId="25698"/>
    <cellStyle name="Normal 3 3 3 3 2 7" xfId="29594"/>
    <cellStyle name="Normal 3 3 3 3 3" xfId="6969"/>
    <cellStyle name="Normal 3 3 3 3 4" xfId="11254"/>
    <cellStyle name="Normal 3 3 3 3 5" xfId="15526"/>
    <cellStyle name="Normal 3 3 3 3 6" xfId="19761"/>
    <cellStyle name="Normal 3 3 3 3 7" xfId="23999"/>
    <cellStyle name="Normal 3 3 3 3 8" xfId="28077"/>
    <cellStyle name="Normal 3 3 3 4" xfId="1132"/>
    <cellStyle name="Normal 3 3 3 4 2" xfId="6109"/>
    <cellStyle name="Normal 3 3 3 4 3" xfId="10398"/>
    <cellStyle name="Normal 3 3 3 4 4" xfId="14676"/>
    <cellStyle name="Normal 3 3 3 4 5" xfId="18919"/>
    <cellStyle name="Normal 3 3 3 4 6" xfId="23165"/>
    <cellStyle name="Normal 3 3 3 4 7" xfId="27270"/>
    <cellStyle name="Normal 3 3 3 5" xfId="3116"/>
    <cellStyle name="Normal 3 3 3 5 2" xfId="8090"/>
    <cellStyle name="Normal 3 3 3 5 3" xfId="12367"/>
    <cellStyle name="Normal 3 3 3 5 4" xfId="16627"/>
    <cellStyle name="Normal 3 3 3 5 5" xfId="20845"/>
    <cellStyle name="Normal 3 3 3 5 6" xfId="25041"/>
    <cellStyle name="Normal 3 3 3 5 7" xfId="28937"/>
    <cellStyle name="Normal 3 3 3 6" xfId="4465"/>
    <cellStyle name="Normal 3 3 3 6 2" xfId="9437"/>
    <cellStyle name="Normal 3 3 3 6 3" xfId="13715"/>
    <cellStyle name="Normal 3 3 3 6 4" xfId="17972"/>
    <cellStyle name="Normal 3 3 3 6 5" xfId="22189"/>
    <cellStyle name="Normal 3 3 3 6 6" xfId="26375"/>
    <cellStyle name="Normal 3 3 3 6 7" xfId="30254"/>
    <cellStyle name="Normal 3 3 3 7" xfId="5339"/>
    <cellStyle name="Normal 3 3 3 8" xfId="7710"/>
    <cellStyle name="Normal 3 3 3 9" xfId="11993"/>
    <cellStyle name="Normal 3 3 4" xfId="336"/>
    <cellStyle name="Normal 3 3 4 10" xfId="16400"/>
    <cellStyle name="Normal 3 3 4 11" xfId="20564"/>
    <cellStyle name="Normal 3 3 4 12" xfId="24830"/>
    <cellStyle name="Normal 3 3 4 2" xfId="716"/>
    <cellStyle name="Normal 3 3 4 2 10" xfId="22772"/>
    <cellStyle name="Normal 3 3 4 2 11" xfId="26924"/>
    <cellStyle name="Normal 3 3 4 2 2" xfId="2561"/>
    <cellStyle name="Normal 3 3 4 2 2 2" xfId="4085"/>
    <cellStyle name="Normal 3 3 4 2 2 2 2" xfId="9059"/>
    <cellStyle name="Normal 3 3 4 2 2 2 3" xfId="13336"/>
    <cellStyle name="Normal 3 3 4 2 2 2 4" xfId="17595"/>
    <cellStyle name="Normal 3 3 4 2 2 2 5" xfId="21814"/>
    <cellStyle name="Normal 3 3 4 2 2 2 6" xfId="26009"/>
    <cellStyle name="Normal 3 3 4 2 2 2 7" xfId="29905"/>
    <cellStyle name="Normal 3 3 4 2 2 3" xfId="7537"/>
    <cellStyle name="Normal 3 3 4 2 2 4" xfId="11822"/>
    <cellStyle name="Normal 3 3 4 2 2 5" xfId="16094"/>
    <cellStyle name="Normal 3 3 4 2 2 6" xfId="20328"/>
    <cellStyle name="Normal 3 3 4 2 2 7" xfId="24567"/>
    <cellStyle name="Normal 3 3 4 2 2 8" xfId="28641"/>
    <cellStyle name="Normal 3 3 4 2 3" xfId="1730"/>
    <cellStyle name="Normal 3 3 4 2 3 2" xfId="6706"/>
    <cellStyle name="Normal 3 3 4 2 3 3" xfId="10994"/>
    <cellStyle name="Normal 3 3 4 2 3 4" xfId="15269"/>
    <cellStyle name="Normal 3 3 4 2 3 5" xfId="19507"/>
    <cellStyle name="Normal 3 3 4 2 3 6" xfId="23750"/>
    <cellStyle name="Normal 3 3 4 2 3 7" xfId="27836"/>
    <cellStyle name="Normal 3 3 4 2 4" xfId="3428"/>
    <cellStyle name="Normal 3 3 4 2 4 2" xfId="8402"/>
    <cellStyle name="Normal 3 3 4 2 4 3" xfId="12679"/>
    <cellStyle name="Normal 3 3 4 2 4 4" xfId="16938"/>
    <cellStyle name="Normal 3 3 4 2 4 5" xfId="21157"/>
    <cellStyle name="Normal 3 3 4 2 4 6" xfId="25352"/>
    <cellStyle name="Normal 3 3 4 2 4 7" xfId="29248"/>
    <cellStyle name="Normal 3 3 4 2 5" xfId="4776"/>
    <cellStyle name="Normal 3 3 4 2 5 2" xfId="9748"/>
    <cellStyle name="Normal 3 3 4 2 5 3" xfId="14026"/>
    <cellStyle name="Normal 3 3 4 2 5 4" xfId="18283"/>
    <cellStyle name="Normal 3 3 4 2 5 5" xfId="22500"/>
    <cellStyle name="Normal 3 3 4 2 5 6" xfId="26686"/>
    <cellStyle name="Normal 3 3 4 2 5 7" xfId="30565"/>
    <cellStyle name="Normal 3 3 4 2 6" xfId="5694"/>
    <cellStyle name="Normal 3 3 4 2 7" xfId="9986"/>
    <cellStyle name="Normal 3 3 4 2 8" xfId="14264"/>
    <cellStyle name="Normal 3 3 4 2 9" xfId="18521"/>
    <cellStyle name="Normal 3 3 4 3" xfId="1975"/>
    <cellStyle name="Normal 3 3 4 3 2" xfId="3756"/>
    <cellStyle name="Normal 3 3 4 3 2 2" xfId="8730"/>
    <cellStyle name="Normal 3 3 4 3 2 3" xfId="13007"/>
    <cellStyle name="Normal 3 3 4 3 2 4" xfId="17266"/>
    <cellStyle name="Normal 3 3 4 3 2 5" xfId="21485"/>
    <cellStyle name="Normal 3 3 4 3 2 6" xfId="25680"/>
    <cellStyle name="Normal 3 3 4 3 2 7" xfId="29576"/>
    <cellStyle name="Normal 3 3 4 3 3" xfId="6951"/>
    <cellStyle name="Normal 3 3 4 3 4" xfId="11236"/>
    <cellStyle name="Normal 3 3 4 3 5" xfId="15509"/>
    <cellStyle name="Normal 3 3 4 3 6" xfId="19745"/>
    <cellStyle name="Normal 3 3 4 3 7" xfId="23983"/>
    <cellStyle name="Normal 3 3 4 3 8" xfId="28061"/>
    <cellStyle name="Normal 3 3 4 4" xfId="1097"/>
    <cellStyle name="Normal 3 3 4 4 2" xfId="6075"/>
    <cellStyle name="Normal 3 3 4 4 3" xfId="10364"/>
    <cellStyle name="Normal 3 3 4 4 4" xfId="14642"/>
    <cellStyle name="Normal 3 3 4 4 5" xfId="18890"/>
    <cellStyle name="Normal 3 3 4 4 6" xfId="23138"/>
    <cellStyle name="Normal 3 3 4 4 7" xfId="27254"/>
    <cellStyle name="Normal 3 3 4 5" xfId="3098"/>
    <cellStyle name="Normal 3 3 4 5 2" xfId="8072"/>
    <cellStyle name="Normal 3 3 4 5 3" xfId="12349"/>
    <cellStyle name="Normal 3 3 4 5 4" xfId="16609"/>
    <cellStyle name="Normal 3 3 4 5 5" xfId="20827"/>
    <cellStyle name="Normal 3 3 4 5 6" xfId="25023"/>
    <cellStyle name="Normal 3 3 4 5 7" xfId="28919"/>
    <cellStyle name="Normal 3 3 4 6" xfId="4447"/>
    <cellStyle name="Normal 3 3 4 6 2" xfId="9419"/>
    <cellStyle name="Normal 3 3 4 6 3" xfId="13697"/>
    <cellStyle name="Normal 3 3 4 6 4" xfId="17954"/>
    <cellStyle name="Normal 3 3 4 6 5" xfId="22171"/>
    <cellStyle name="Normal 3 3 4 6 6" xfId="26357"/>
    <cellStyle name="Normal 3 3 4 6 7" xfId="30236"/>
    <cellStyle name="Normal 3 3 4 7" xfId="5315"/>
    <cellStyle name="Normal 3 3 4 8" xfId="7856"/>
    <cellStyle name="Normal 3 3 4 9" xfId="12136"/>
    <cellStyle name="Normal 3 4" xfId="199"/>
    <cellStyle name="Normal 3 4 10" xfId="4376"/>
    <cellStyle name="Normal 3 4 10 2" xfId="9348"/>
    <cellStyle name="Normal 3 4 10 3" xfId="13626"/>
    <cellStyle name="Normal 3 4 10 4" xfId="17883"/>
    <cellStyle name="Normal 3 4 10 5" xfId="22100"/>
    <cellStyle name="Normal 3 4 10 6" xfId="26286"/>
    <cellStyle name="Normal 3 4 10 7" xfId="30165"/>
    <cellStyle name="Normal 3 4 11" xfId="5178"/>
    <cellStyle name="Normal 3 4 12" xfId="5080"/>
    <cellStyle name="Normal 3 4 13" xfId="7697"/>
    <cellStyle name="Normal 3 4 14" xfId="11979"/>
    <cellStyle name="Normal 3 4 15" xfId="5250"/>
    <cellStyle name="Normal 3 4 16" xfId="16372"/>
    <cellStyle name="Normal 3 4 2" xfId="326"/>
    <cellStyle name="Normal 3 4 2 10" xfId="10262"/>
    <cellStyle name="Normal 3 4 2 11" xfId="14540"/>
    <cellStyle name="Normal 3 4 2 12" xfId="20487"/>
    <cellStyle name="Normal 3 4 2 13" xfId="23044"/>
    <cellStyle name="Normal 3 4 2 2" xfId="489"/>
    <cellStyle name="Normal 3 4 2 2 10" xfId="5140"/>
    <cellStyle name="Normal 3 4 2 2 11" xfId="12048"/>
    <cellStyle name="Normal 3 4 2 2 12" xfId="20561"/>
    <cellStyle name="Normal 3 4 2 2 2" xfId="863"/>
    <cellStyle name="Normal 3 4 2 2 2 10" xfId="22919"/>
    <cellStyle name="Normal 3 4 2 2 2 11" xfId="27071"/>
    <cellStyle name="Normal 3 4 2 2 2 2" xfId="2562"/>
    <cellStyle name="Normal 3 4 2 2 2 2 2" xfId="4232"/>
    <cellStyle name="Normal 3 4 2 2 2 2 2 2" xfId="9206"/>
    <cellStyle name="Normal 3 4 2 2 2 2 2 3" xfId="13483"/>
    <cellStyle name="Normal 3 4 2 2 2 2 2 4" xfId="17742"/>
    <cellStyle name="Normal 3 4 2 2 2 2 2 5" xfId="21961"/>
    <cellStyle name="Normal 3 4 2 2 2 2 2 6" xfId="26156"/>
    <cellStyle name="Normal 3 4 2 2 2 2 2 7" xfId="30052"/>
    <cellStyle name="Normal 3 4 2 2 2 2 3" xfId="7538"/>
    <cellStyle name="Normal 3 4 2 2 2 2 4" xfId="11823"/>
    <cellStyle name="Normal 3 4 2 2 2 2 5" xfId="16095"/>
    <cellStyle name="Normal 3 4 2 2 2 2 6" xfId="20329"/>
    <cellStyle name="Normal 3 4 2 2 2 2 7" xfId="24568"/>
    <cellStyle name="Normal 3 4 2 2 2 2 8" xfId="28642"/>
    <cellStyle name="Normal 3 4 2 2 2 3" xfId="1731"/>
    <cellStyle name="Normal 3 4 2 2 2 3 2" xfId="6707"/>
    <cellStyle name="Normal 3 4 2 2 2 3 3" xfId="10995"/>
    <cellStyle name="Normal 3 4 2 2 2 3 4" xfId="15270"/>
    <cellStyle name="Normal 3 4 2 2 2 3 5" xfId="19508"/>
    <cellStyle name="Normal 3 4 2 2 2 3 6" xfId="23751"/>
    <cellStyle name="Normal 3 4 2 2 2 3 7" xfId="27837"/>
    <cellStyle name="Normal 3 4 2 2 2 4" xfId="3575"/>
    <cellStyle name="Normal 3 4 2 2 2 4 2" xfId="8549"/>
    <cellStyle name="Normal 3 4 2 2 2 4 3" xfId="12826"/>
    <cellStyle name="Normal 3 4 2 2 2 4 4" xfId="17085"/>
    <cellStyle name="Normal 3 4 2 2 2 4 5" xfId="21304"/>
    <cellStyle name="Normal 3 4 2 2 2 4 6" xfId="25499"/>
    <cellStyle name="Normal 3 4 2 2 2 4 7" xfId="29395"/>
    <cellStyle name="Normal 3 4 2 2 2 5" xfId="4923"/>
    <cellStyle name="Normal 3 4 2 2 2 5 2" xfId="9895"/>
    <cellStyle name="Normal 3 4 2 2 2 5 3" xfId="14173"/>
    <cellStyle name="Normal 3 4 2 2 2 5 4" xfId="18430"/>
    <cellStyle name="Normal 3 4 2 2 2 5 5" xfId="22647"/>
    <cellStyle name="Normal 3 4 2 2 2 5 6" xfId="26833"/>
    <cellStyle name="Normal 3 4 2 2 2 5 7" xfId="30712"/>
    <cellStyle name="Normal 3 4 2 2 2 6" xfId="5841"/>
    <cellStyle name="Normal 3 4 2 2 2 7" xfId="10133"/>
    <cellStyle name="Normal 3 4 2 2 2 8" xfId="14411"/>
    <cellStyle name="Normal 3 4 2 2 2 9" xfId="18668"/>
    <cellStyle name="Normal 3 4 2 2 3" xfId="2122"/>
    <cellStyle name="Normal 3 4 2 2 3 2" xfId="3903"/>
    <cellStyle name="Normal 3 4 2 2 3 2 2" xfId="8877"/>
    <cellStyle name="Normal 3 4 2 2 3 2 3" xfId="13154"/>
    <cellStyle name="Normal 3 4 2 2 3 2 4" xfId="17413"/>
    <cellStyle name="Normal 3 4 2 2 3 2 5" xfId="21632"/>
    <cellStyle name="Normal 3 4 2 2 3 2 6" xfId="25827"/>
    <cellStyle name="Normal 3 4 2 2 3 2 7" xfId="29723"/>
    <cellStyle name="Normal 3 4 2 2 3 3" xfId="7098"/>
    <cellStyle name="Normal 3 4 2 2 3 4" xfId="11383"/>
    <cellStyle name="Normal 3 4 2 2 3 5" xfId="15655"/>
    <cellStyle name="Normal 3 4 2 2 3 6" xfId="19890"/>
    <cellStyle name="Normal 3 4 2 2 3 7" xfId="24128"/>
    <cellStyle name="Normal 3 4 2 2 3 8" xfId="28206"/>
    <cellStyle name="Normal 3 4 2 2 4" xfId="1261"/>
    <cellStyle name="Normal 3 4 2 2 4 2" xfId="6238"/>
    <cellStyle name="Normal 3 4 2 2 4 3" xfId="10527"/>
    <cellStyle name="Normal 3 4 2 2 4 4" xfId="14805"/>
    <cellStyle name="Normal 3 4 2 2 4 5" xfId="19048"/>
    <cellStyle name="Normal 3 4 2 2 4 6" xfId="23294"/>
    <cellStyle name="Normal 3 4 2 2 4 7" xfId="27399"/>
    <cellStyle name="Normal 3 4 2 2 5" xfId="3245"/>
    <cellStyle name="Normal 3 4 2 2 5 2" xfId="8219"/>
    <cellStyle name="Normal 3 4 2 2 5 3" xfId="12496"/>
    <cellStyle name="Normal 3 4 2 2 5 4" xfId="16756"/>
    <cellStyle name="Normal 3 4 2 2 5 5" xfId="20974"/>
    <cellStyle name="Normal 3 4 2 2 5 6" xfId="25170"/>
    <cellStyle name="Normal 3 4 2 2 5 7" xfId="29066"/>
    <cellStyle name="Normal 3 4 2 2 6" xfId="4594"/>
    <cellStyle name="Normal 3 4 2 2 6 2" xfId="9566"/>
    <cellStyle name="Normal 3 4 2 2 6 3" xfId="13844"/>
    <cellStyle name="Normal 3 4 2 2 6 4" xfId="18101"/>
    <cellStyle name="Normal 3 4 2 2 6 5" xfId="22318"/>
    <cellStyle name="Normal 3 4 2 2 6 6" xfId="26504"/>
    <cellStyle name="Normal 3 4 2 2 6 7" xfId="30383"/>
    <cellStyle name="Normal 3 4 2 2 7" xfId="5468"/>
    <cellStyle name="Normal 3 4 2 2 8" xfId="5043"/>
    <cellStyle name="Normal 3 4 2 2 9" xfId="5028"/>
    <cellStyle name="Normal 3 4 2 3" xfId="709"/>
    <cellStyle name="Normal 3 4 2 3 10" xfId="22765"/>
    <cellStyle name="Normal 3 4 2 3 11" xfId="26917"/>
    <cellStyle name="Normal 3 4 2 3 2" xfId="2563"/>
    <cellStyle name="Normal 3 4 2 3 2 2" xfId="4078"/>
    <cellStyle name="Normal 3 4 2 3 2 2 2" xfId="9052"/>
    <cellStyle name="Normal 3 4 2 3 2 2 3" xfId="13329"/>
    <cellStyle name="Normal 3 4 2 3 2 2 4" xfId="17588"/>
    <cellStyle name="Normal 3 4 2 3 2 2 5" xfId="21807"/>
    <cellStyle name="Normal 3 4 2 3 2 2 6" xfId="26002"/>
    <cellStyle name="Normal 3 4 2 3 2 2 7" xfId="29898"/>
    <cellStyle name="Normal 3 4 2 3 2 3" xfId="7539"/>
    <cellStyle name="Normal 3 4 2 3 2 4" xfId="11824"/>
    <cellStyle name="Normal 3 4 2 3 2 5" xfId="16096"/>
    <cellStyle name="Normal 3 4 2 3 2 6" xfId="20330"/>
    <cellStyle name="Normal 3 4 2 3 2 7" xfId="24569"/>
    <cellStyle name="Normal 3 4 2 3 2 8" xfId="28643"/>
    <cellStyle name="Normal 3 4 2 3 3" xfId="1732"/>
    <cellStyle name="Normal 3 4 2 3 3 2" xfId="6708"/>
    <cellStyle name="Normal 3 4 2 3 3 3" xfId="10996"/>
    <cellStyle name="Normal 3 4 2 3 3 4" xfId="15271"/>
    <cellStyle name="Normal 3 4 2 3 3 5" xfId="19509"/>
    <cellStyle name="Normal 3 4 2 3 3 6" xfId="23752"/>
    <cellStyle name="Normal 3 4 2 3 3 7" xfId="27838"/>
    <cellStyle name="Normal 3 4 2 3 4" xfId="3421"/>
    <cellStyle name="Normal 3 4 2 3 4 2" xfId="8395"/>
    <cellStyle name="Normal 3 4 2 3 4 3" xfId="12672"/>
    <cellStyle name="Normal 3 4 2 3 4 4" xfId="16931"/>
    <cellStyle name="Normal 3 4 2 3 4 5" xfId="21150"/>
    <cellStyle name="Normal 3 4 2 3 4 6" xfId="25345"/>
    <cellStyle name="Normal 3 4 2 3 4 7" xfId="29241"/>
    <cellStyle name="Normal 3 4 2 3 5" xfId="4769"/>
    <cellStyle name="Normal 3 4 2 3 5 2" xfId="9741"/>
    <cellStyle name="Normal 3 4 2 3 5 3" xfId="14019"/>
    <cellStyle name="Normal 3 4 2 3 5 4" xfId="18276"/>
    <cellStyle name="Normal 3 4 2 3 5 5" xfId="22493"/>
    <cellStyle name="Normal 3 4 2 3 5 6" xfId="26679"/>
    <cellStyle name="Normal 3 4 2 3 5 7" xfId="30558"/>
    <cellStyle name="Normal 3 4 2 3 6" xfId="5687"/>
    <cellStyle name="Normal 3 4 2 3 7" xfId="9979"/>
    <cellStyle name="Normal 3 4 2 3 8" xfId="14257"/>
    <cellStyle name="Normal 3 4 2 3 9" xfId="18514"/>
    <cellStyle name="Normal 3 4 2 4" xfId="1979"/>
    <cellStyle name="Normal 3 4 2 4 2" xfId="3749"/>
    <cellStyle name="Normal 3 4 2 4 2 2" xfId="8723"/>
    <cellStyle name="Normal 3 4 2 4 2 3" xfId="13000"/>
    <cellStyle name="Normal 3 4 2 4 2 4" xfId="17259"/>
    <cellStyle name="Normal 3 4 2 4 2 5" xfId="21478"/>
    <cellStyle name="Normal 3 4 2 4 2 6" xfId="25673"/>
    <cellStyle name="Normal 3 4 2 4 2 7" xfId="29569"/>
    <cellStyle name="Normal 3 4 2 4 3" xfId="6955"/>
    <cellStyle name="Normal 3 4 2 4 4" xfId="11240"/>
    <cellStyle name="Normal 3 4 2 4 5" xfId="15513"/>
    <cellStyle name="Normal 3 4 2 4 6" xfId="19749"/>
    <cellStyle name="Normal 3 4 2 4 7" xfId="23987"/>
    <cellStyle name="Normal 3 4 2 4 8" xfId="28065"/>
    <cellStyle name="Normal 3 4 2 5" xfId="1102"/>
    <cellStyle name="Normal 3 4 2 5 2" xfId="6080"/>
    <cellStyle name="Normal 3 4 2 5 3" xfId="10369"/>
    <cellStyle name="Normal 3 4 2 5 4" xfId="14647"/>
    <cellStyle name="Normal 3 4 2 5 5" xfId="18895"/>
    <cellStyle name="Normal 3 4 2 5 6" xfId="23142"/>
    <cellStyle name="Normal 3 4 2 5 7" xfId="27258"/>
    <cellStyle name="Normal 3 4 2 6" xfId="3091"/>
    <cellStyle name="Normal 3 4 2 6 2" xfId="8065"/>
    <cellStyle name="Normal 3 4 2 6 3" xfId="12342"/>
    <cellStyle name="Normal 3 4 2 6 4" xfId="16602"/>
    <cellStyle name="Normal 3 4 2 6 5" xfId="20820"/>
    <cellStyle name="Normal 3 4 2 6 6" xfId="25016"/>
    <cellStyle name="Normal 3 4 2 6 7" xfId="28912"/>
    <cellStyle name="Normal 3 4 2 7" xfId="4440"/>
    <cellStyle name="Normal 3 4 2 7 2" xfId="9412"/>
    <cellStyle name="Normal 3 4 2 7 3" xfId="13690"/>
    <cellStyle name="Normal 3 4 2 7 4" xfId="17947"/>
    <cellStyle name="Normal 3 4 2 7 5" xfId="22164"/>
    <cellStyle name="Normal 3 4 2 7 6" xfId="26350"/>
    <cellStyle name="Normal 3 4 2 7 7" xfId="30229"/>
    <cellStyle name="Normal 3 4 2 8" xfId="5305"/>
    <cellStyle name="Normal 3 4 2 9" xfId="5972"/>
    <cellStyle name="Normal 3 4 3" xfId="392"/>
    <cellStyle name="Normal 3 4 3 10" xfId="16316"/>
    <cellStyle name="Normal 3 4 3 11" xfId="20631"/>
    <cellStyle name="Normal 3 4 3 12" xfId="24763"/>
    <cellStyle name="Normal 3 4 3 2" xfId="766"/>
    <cellStyle name="Normal 3 4 3 2 10" xfId="22822"/>
    <cellStyle name="Normal 3 4 3 2 11" xfId="26974"/>
    <cellStyle name="Normal 3 4 3 2 2" xfId="2564"/>
    <cellStyle name="Normal 3 4 3 2 2 2" xfId="4135"/>
    <cellStyle name="Normal 3 4 3 2 2 2 2" xfId="9109"/>
    <cellStyle name="Normal 3 4 3 2 2 2 3" xfId="13386"/>
    <cellStyle name="Normal 3 4 3 2 2 2 4" xfId="17645"/>
    <cellStyle name="Normal 3 4 3 2 2 2 5" xfId="21864"/>
    <cellStyle name="Normal 3 4 3 2 2 2 6" xfId="26059"/>
    <cellStyle name="Normal 3 4 3 2 2 2 7" xfId="29955"/>
    <cellStyle name="Normal 3 4 3 2 2 3" xfId="7540"/>
    <cellStyle name="Normal 3 4 3 2 2 4" xfId="11825"/>
    <cellStyle name="Normal 3 4 3 2 2 5" xfId="16097"/>
    <cellStyle name="Normal 3 4 3 2 2 6" xfId="20331"/>
    <cellStyle name="Normal 3 4 3 2 2 7" xfId="24570"/>
    <cellStyle name="Normal 3 4 3 2 2 8" xfId="28644"/>
    <cellStyle name="Normal 3 4 3 2 3" xfId="1733"/>
    <cellStyle name="Normal 3 4 3 2 3 2" xfId="6709"/>
    <cellStyle name="Normal 3 4 3 2 3 3" xfId="10997"/>
    <cellStyle name="Normal 3 4 3 2 3 4" xfId="15272"/>
    <cellStyle name="Normal 3 4 3 2 3 5" xfId="19510"/>
    <cellStyle name="Normal 3 4 3 2 3 6" xfId="23753"/>
    <cellStyle name="Normal 3 4 3 2 3 7" xfId="27839"/>
    <cellStyle name="Normal 3 4 3 2 4" xfId="3478"/>
    <cellStyle name="Normal 3 4 3 2 4 2" xfId="8452"/>
    <cellStyle name="Normal 3 4 3 2 4 3" xfId="12729"/>
    <cellStyle name="Normal 3 4 3 2 4 4" xfId="16988"/>
    <cellStyle name="Normal 3 4 3 2 4 5" xfId="21207"/>
    <cellStyle name="Normal 3 4 3 2 4 6" xfId="25402"/>
    <cellStyle name="Normal 3 4 3 2 4 7" xfId="29298"/>
    <cellStyle name="Normal 3 4 3 2 5" xfId="4826"/>
    <cellStyle name="Normal 3 4 3 2 5 2" xfId="9798"/>
    <cellStyle name="Normal 3 4 3 2 5 3" xfId="14076"/>
    <cellStyle name="Normal 3 4 3 2 5 4" xfId="18333"/>
    <cellStyle name="Normal 3 4 3 2 5 5" xfId="22550"/>
    <cellStyle name="Normal 3 4 3 2 5 6" xfId="26736"/>
    <cellStyle name="Normal 3 4 3 2 5 7" xfId="30615"/>
    <cellStyle name="Normal 3 4 3 2 6" xfId="5744"/>
    <cellStyle name="Normal 3 4 3 2 7" xfId="10036"/>
    <cellStyle name="Normal 3 4 3 2 8" xfId="14314"/>
    <cellStyle name="Normal 3 4 3 2 9" xfId="18571"/>
    <cellStyle name="Normal 3 4 3 3" xfId="2025"/>
    <cellStyle name="Normal 3 4 3 3 2" xfId="3806"/>
    <cellStyle name="Normal 3 4 3 3 2 2" xfId="8780"/>
    <cellStyle name="Normal 3 4 3 3 2 3" xfId="13057"/>
    <cellStyle name="Normal 3 4 3 3 2 4" xfId="17316"/>
    <cellStyle name="Normal 3 4 3 3 2 5" xfId="21535"/>
    <cellStyle name="Normal 3 4 3 3 2 6" xfId="25730"/>
    <cellStyle name="Normal 3 4 3 3 2 7" xfId="29626"/>
    <cellStyle name="Normal 3 4 3 3 3" xfId="7001"/>
    <cellStyle name="Normal 3 4 3 3 4" xfId="11286"/>
    <cellStyle name="Normal 3 4 3 3 5" xfId="15558"/>
    <cellStyle name="Normal 3 4 3 3 6" xfId="19793"/>
    <cellStyle name="Normal 3 4 3 3 7" xfId="24031"/>
    <cellStyle name="Normal 3 4 3 3 8" xfId="28109"/>
    <cellStyle name="Normal 3 4 3 4" xfId="1164"/>
    <cellStyle name="Normal 3 4 3 4 2" xfId="6141"/>
    <cellStyle name="Normal 3 4 3 4 3" xfId="10430"/>
    <cellStyle name="Normal 3 4 3 4 4" xfId="14708"/>
    <cellStyle name="Normal 3 4 3 4 5" xfId="18951"/>
    <cellStyle name="Normal 3 4 3 4 6" xfId="23197"/>
    <cellStyle name="Normal 3 4 3 4 7" xfId="27302"/>
    <cellStyle name="Normal 3 4 3 5" xfId="3148"/>
    <cellStyle name="Normal 3 4 3 5 2" xfId="8122"/>
    <cellStyle name="Normal 3 4 3 5 3" xfId="12399"/>
    <cellStyle name="Normal 3 4 3 5 4" xfId="16659"/>
    <cellStyle name="Normal 3 4 3 5 5" xfId="20877"/>
    <cellStyle name="Normal 3 4 3 5 6" xfId="25073"/>
    <cellStyle name="Normal 3 4 3 5 7" xfId="28969"/>
    <cellStyle name="Normal 3 4 3 6" xfId="4497"/>
    <cellStyle name="Normal 3 4 3 6 2" xfId="9469"/>
    <cellStyle name="Normal 3 4 3 6 3" xfId="13747"/>
    <cellStyle name="Normal 3 4 3 6 4" xfId="18004"/>
    <cellStyle name="Normal 3 4 3 6 5" xfId="22221"/>
    <cellStyle name="Normal 3 4 3 6 6" xfId="26407"/>
    <cellStyle name="Normal 3 4 3 6 7" xfId="30286"/>
    <cellStyle name="Normal 3 4 3 7" xfId="5371"/>
    <cellStyle name="Normal 3 4 3 8" xfId="7765"/>
    <cellStyle name="Normal 3 4 3 9" xfId="12047"/>
    <cellStyle name="Normal 3 4 4" xfId="544"/>
    <cellStyle name="Normal 3 4 4 10" xfId="7622"/>
    <cellStyle name="Normal 3 4 4 11" xfId="20626"/>
    <cellStyle name="Normal 3 4 4 12" xfId="5030"/>
    <cellStyle name="Normal 3 4 4 2" xfId="918"/>
    <cellStyle name="Normal 3 4 4 2 10" xfId="22974"/>
    <cellStyle name="Normal 3 4 4 2 11" xfId="27126"/>
    <cellStyle name="Normal 3 4 4 2 2" xfId="2565"/>
    <cellStyle name="Normal 3 4 4 2 2 2" xfId="4287"/>
    <cellStyle name="Normal 3 4 4 2 2 2 2" xfId="9261"/>
    <cellStyle name="Normal 3 4 4 2 2 2 3" xfId="13538"/>
    <cellStyle name="Normal 3 4 4 2 2 2 4" xfId="17797"/>
    <cellStyle name="Normal 3 4 4 2 2 2 5" xfId="22016"/>
    <cellStyle name="Normal 3 4 4 2 2 2 6" xfId="26211"/>
    <cellStyle name="Normal 3 4 4 2 2 2 7" xfId="30107"/>
    <cellStyle name="Normal 3 4 4 2 2 3" xfId="7541"/>
    <cellStyle name="Normal 3 4 4 2 2 4" xfId="11826"/>
    <cellStyle name="Normal 3 4 4 2 2 5" xfId="16098"/>
    <cellStyle name="Normal 3 4 4 2 2 6" xfId="20332"/>
    <cellStyle name="Normal 3 4 4 2 2 7" xfId="24571"/>
    <cellStyle name="Normal 3 4 4 2 2 8" xfId="28645"/>
    <cellStyle name="Normal 3 4 4 2 3" xfId="1734"/>
    <cellStyle name="Normal 3 4 4 2 3 2" xfId="6710"/>
    <cellStyle name="Normal 3 4 4 2 3 3" xfId="10998"/>
    <cellStyle name="Normal 3 4 4 2 3 4" xfId="15273"/>
    <cellStyle name="Normal 3 4 4 2 3 5" xfId="19511"/>
    <cellStyle name="Normal 3 4 4 2 3 6" xfId="23754"/>
    <cellStyle name="Normal 3 4 4 2 3 7" xfId="27840"/>
    <cellStyle name="Normal 3 4 4 2 4" xfId="3630"/>
    <cellStyle name="Normal 3 4 4 2 4 2" xfId="8604"/>
    <cellStyle name="Normal 3 4 4 2 4 3" xfId="12881"/>
    <cellStyle name="Normal 3 4 4 2 4 4" xfId="17140"/>
    <cellStyle name="Normal 3 4 4 2 4 5" xfId="21359"/>
    <cellStyle name="Normal 3 4 4 2 4 6" xfId="25554"/>
    <cellStyle name="Normal 3 4 4 2 4 7" xfId="29450"/>
    <cellStyle name="Normal 3 4 4 2 5" xfId="4978"/>
    <cellStyle name="Normal 3 4 4 2 5 2" xfId="9950"/>
    <cellStyle name="Normal 3 4 4 2 5 3" xfId="14228"/>
    <cellStyle name="Normal 3 4 4 2 5 4" xfId="18485"/>
    <cellStyle name="Normal 3 4 4 2 5 5" xfId="22702"/>
    <cellStyle name="Normal 3 4 4 2 5 6" xfId="26888"/>
    <cellStyle name="Normal 3 4 4 2 5 7" xfId="30767"/>
    <cellStyle name="Normal 3 4 4 2 6" xfId="5896"/>
    <cellStyle name="Normal 3 4 4 2 7" xfId="10188"/>
    <cellStyle name="Normal 3 4 4 2 8" xfId="14466"/>
    <cellStyle name="Normal 3 4 4 2 9" xfId="18723"/>
    <cellStyle name="Normal 3 4 4 3" xfId="2190"/>
    <cellStyle name="Normal 3 4 4 3 2" xfId="3958"/>
    <cellStyle name="Normal 3 4 4 3 2 2" xfId="8932"/>
    <cellStyle name="Normal 3 4 4 3 2 3" xfId="13209"/>
    <cellStyle name="Normal 3 4 4 3 2 4" xfId="17468"/>
    <cellStyle name="Normal 3 4 4 3 2 5" xfId="21687"/>
    <cellStyle name="Normal 3 4 4 3 2 6" xfId="25882"/>
    <cellStyle name="Normal 3 4 4 3 2 7" xfId="29778"/>
    <cellStyle name="Normal 3 4 4 3 3" xfId="7166"/>
    <cellStyle name="Normal 3 4 4 3 4" xfId="11451"/>
    <cellStyle name="Normal 3 4 4 3 5" xfId="15723"/>
    <cellStyle name="Normal 3 4 4 3 6" xfId="19958"/>
    <cellStyle name="Normal 3 4 4 3 7" xfId="24196"/>
    <cellStyle name="Normal 3 4 4 3 8" xfId="28274"/>
    <cellStyle name="Normal 3 4 4 4" xfId="1333"/>
    <cellStyle name="Normal 3 4 4 4 2" xfId="6310"/>
    <cellStyle name="Normal 3 4 4 4 3" xfId="10599"/>
    <cellStyle name="Normal 3 4 4 4 4" xfId="14875"/>
    <cellStyle name="Normal 3 4 4 4 5" xfId="19117"/>
    <cellStyle name="Normal 3 4 4 4 6" xfId="23364"/>
    <cellStyle name="Normal 3 4 4 4 7" xfId="27467"/>
    <cellStyle name="Normal 3 4 4 5" xfId="3300"/>
    <cellStyle name="Normal 3 4 4 5 2" xfId="8274"/>
    <cellStyle name="Normal 3 4 4 5 3" xfId="12551"/>
    <cellStyle name="Normal 3 4 4 5 4" xfId="16811"/>
    <cellStyle name="Normal 3 4 4 5 5" xfId="21029"/>
    <cellStyle name="Normal 3 4 4 5 6" xfId="25225"/>
    <cellStyle name="Normal 3 4 4 5 7" xfId="29121"/>
    <cellStyle name="Normal 3 4 4 6" xfId="4649"/>
    <cellStyle name="Normal 3 4 4 6 2" xfId="9621"/>
    <cellStyle name="Normal 3 4 4 6 3" xfId="13899"/>
    <cellStyle name="Normal 3 4 4 6 4" xfId="18156"/>
    <cellStyle name="Normal 3 4 4 6 5" xfId="22373"/>
    <cellStyle name="Normal 3 4 4 6 6" xfId="26559"/>
    <cellStyle name="Normal 3 4 4 6 7" xfId="30438"/>
    <cellStyle name="Normal 3 4 4 7" xfId="5523"/>
    <cellStyle name="Normal 3 4 4 8" xfId="4997"/>
    <cellStyle name="Normal 3 4 4 9" xfId="5033"/>
    <cellStyle name="Normal 3 4 5" xfId="645"/>
    <cellStyle name="Normal 3 4 5 10" xfId="14573"/>
    <cellStyle name="Normal 3 4 5 11" xfId="20651"/>
    <cellStyle name="Normal 3 4 5 12" xfId="23071"/>
    <cellStyle name="Normal 3 4 5 2" xfId="1736"/>
    <cellStyle name="Normal 3 4 5 2 2" xfId="2567"/>
    <cellStyle name="Normal 3 4 5 2 2 2" xfId="7543"/>
    <cellStyle name="Normal 3 4 5 2 2 3" xfId="11828"/>
    <cellStyle name="Normal 3 4 5 2 2 4" xfId="16100"/>
    <cellStyle name="Normal 3 4 5 2 2 5" xfId="20334"/>
    <cellStyle name="Normal 3 4 5 2 2 6" xfId="24573"/>
    <cellStyle name="Normal 3 4 5 2 2 7" xfId="28647"/>
    <cellStyle name="Normal 3 4 5 2 3" xfId="4014"/>
    <cellStyle name="Normal 3 4 5 2 3 2" xfId="8988"/>
    <cellStyle name="Normal 3 4 5 2 3 3" xfId="13265"/>
    <cellStyle name="Normal 3 4 5 2 3 4" xfId="17524"/>
    <cellStyle name="Normal 3 4 5 2 3 5" xfId="21743"/>
    <cellStyle name="Normal 3 4 5 2 3 6" xfId="25938"/>
    <cellStyle name="Normal 3 4 5 2 3 7" xfId="29834"/>
    <cellStyle name="Normal 3 4 5 2 4" xfId="6712"/>
    <cellStyle name="Normal 3 4 5 2 5" xfId="11000"/>
    <cellStyle name="Normal 3 4 5 2 6" xfId="15275"/>
    <cellStyle name="Normal 3 4 5 2 7" xfId="19513"/>
    <cellStyle name="Normal 3 4 5 2 8" xfId="23756"/>
    <cellStyle name="Normal 3 4 5 2 9" xfId="27842"/>
    <cellStyle name="Normal 3 4 5 3" xfId="2566"/>
    <cellStyle name="Normal 3 4 5 3 2" xfId="7542"/>
    <cellStyle name="Normal 3 4 5 3 3" xfId="11827"/>
    <cellStyle name="Normal 3 4 5 3 4" xfId="16099"/>
    <cellStyle name="Normal 3 4 5 3 5" xfId="20333"/>
    <cellStyle name="Normal 3 4 5 3 6" xfId="24572"/>
    <cellStyle name="Normal 3 4 5 3 7" xfId="28646"/>
    <cellStyle name="Normal 3 4 5 4" xfId="1735"/>
    <cellStyle name="Normal 3 4 5 4 2" xfId="6711"/>
    <cellStyle name="Normal 3 4 5 4 3" xfId="10999"/>
    <cellStyle name="Normal 3 4 5 4 4" xfId="15274"/>
    <cellStyle name="Normal 3 4 5 4 5" xfId="19512"/>
    <cellStyle name="Normal 3 4 5 4 6" xfId="23755"/>
    <cellStyle name="Normal 3 4 5 4 7" xfId="27841"/>
    <cellStyle name="Normal 3 4 5 5" xfId="3357"/>
    <cellStyle name="Normal 3 4 5 5 2" xfId="8331"/>
    <cellStyle name="Normal 3 4 5 5 3" xfId="12608"/>
    <cellStyle name="Normal 3 4 5 5 4" xfId="16867"/>
    <cellStyle name="Normal 3 4 5 5 5" xfId="21086"/>
    <cellStyle name="Normal 3 4 5 5 6" xfId="25281"/>
    <cellStyle name="Normal 3 4 5 5 7" xfId="29177"/>
    <cellStyle name="Normal 3 4 5 6" xfId="4705"/>
    <cellStyle name="Normal 3 4 5 6 2" xfId="9677"/>
    <cellStyle name="Normal 3 4 5 6 3" xfId="13955"/>
    <cellStyle name="Normal 3 4 5 6 4" xfId="18212"/>
    <cellStyle name="Normal 3 4 5 6 5" xfId="22429"/>
    <cellStyle name="Normal 3 4 5 6 6" xfId="26615"/>
    <cellStyle name="Normal 3 4 5 6 7" xfId="30494"/>
    <cellStyle name="Normal 3 4 5 7" xfId="5623"/>
    <cellStyle name="Normal 3 4 5 8" xfId="6005"/>
    <cellStyle name="Normal 3 4 5 9" xfId="10294"/>
    <cellStyle name="Normal 3 4 6" xfId="1737"/>
    <cellStyle name="Normal 3 4 6 2" xfId="2568"/>
    <cellStyle name="Normal 3 4 6 2 2" xfId="7544"/>
    <cellStyle name="Normal 3 4 6 2 3" xfId="11829"/>
    <cellStyle name="Normal 3 4 6 2 4" xfId="16101"/>
    <cellStyle name="Normal 3 4 6 2 5" xfId="20335"/>
    <cellStyle name="Normal 3 4 6 2 6" xfId="24574"/>
    <cellStyle name="Normal 3 4 6 2 7" xfId="28648"/>
    <cellStyle name="Normal 3 4 6 3" xfId="3685"/>
    <cellStyle name="Normal 3 4 6 3 2" xfId="8659"/>
    <cellStyle name="Normal 3 4 6 3 3" xfId="12936"/>
    <cellStyle name="Normal 3 4 6 3 4" xfId="17195"/>
    <cellStyle name="Normal 3 4 6 3 5" xfId="21414"/>
    <cellStyle name="Normal 3 4 6 3 6" xfId="25609"/>
    <cellStyle name="Normal 3 4 6 3 7" xfId="29505"/>
    <cellStyle name="Normal 3 4 6 4" xfId="6713"/>
    <cellStyle name="Normal 3 4 6 5" xfId="11001"/>
    <cellStyle name="Normal 3 4 6 6" xfId="15276"/>
    <cellStyle name="Normal 3 4 6 7" xfId="19514"/>
    <cellStyle name="Normal 3 4 6 8" xfId="23757"/>
    <cellStyle name="Normal 3 4 6 9" xfId="27843"/>
    <cellStyle name="Normal 3 4 7" xfId="1898"/>
    <cellStyle name="Normal 3 4 7 2" xfId="6874"/>
    <cellStyle name="Normal 3 4 7 3" xfId="11160"/>
    <cellStyle name="Normal 3 4 7 4" xfId="15433"/>
    <cellStyle name="Normal 3 4 7 5" xfId="19670"/>
    <cellStyle name="Normal 3 4 7 6" xfId="23909"/>
    <cellStyle name="Normal 3 4 7 7" xfId="27990"/>
    <cellStyle name="Normal 3 4 8" xfId="998"/>
    <cellStyle name="Normal 3 4 8 2" xfId="5976"/>
    <cellStyle name="Normal 3 4 8 3" xfId="10266"/>
    <cellStyle name="Normal 3 4 8 4" xfId="14544"/>
    <cellStyle name="Normal 3 4 8 5" xfId="18797"/>
    <cellStyle name="Normal 3 4 8 6" xfId="23048"/>
    <cellStyle name="Normal 3 4 8 7" xfId="27182"/>
    <cellStyle name="Normal 3 4 9" xfId="3026"/>
    <cellStyle name="Normal 3 4 9 2" xfId="8000"/>
    <cellStyle name="Normal 3 4 9 3" xfId="12277"/>
    <cellStyle name="Normal 3 4 9 4" xfId="16537"/>
    <cellStyle name="Normal 3 4 9 5" xfId="20756"/>
    <cellStyle name="Normal 3 4 9 6" xfId="24952"/>
    <cellStyle name="Normal 3 4 9 7" xfId="28848"/>
    <cellStyle name="Normal 3 5" xfId="201"/>
    <cellStyle name="Normal 3 5 2" xfId="355"/>
    <cellStyle name="Normal 3 5 3" xfId="396"/>
    <cellStyle name="Normal 3 5 3 10" xfId="16413"/>
    <cellStyle name="Normal 3 5 3 11" xfId="20558"/>
    <cellStyle name="Normal 3 5 3 12" xfId="24840"/>
    <cellStyle name="Normal 3 5 3 2" xfId="770"/>
    <cellStyle name="Normal 3 5 3 2 10" xfId="22826"/>
    <cellStyle name="Normal 3 5 3 2 11" xfId="26978"/>
    <cellStyle name="Normal 3 5 3 2 2" xfId="2569"/>
    <cellStyle name="Normal 3 5 3 2 2 2" xfId="4139"/>
    <cellStyle name="Normal 3 5 3 2 2 2 2" xfId="9113"/>
    <cellStyle name="Normal 3 5 3 2 2 2 3" xfId="13390"/>
    <cellStyle name="Normal 3 5 3 2 2 2 4" xfId="17649"/>
    <cellStyle name="Normal 3 5 3 2 2 2 5" xfId="21868"/>
    <cellStyle name="Normal 3 5 3 2 2 2 6" xfId="26063"/>
    <cellStyle name="Normal 3 5 3 2 2 2 7" xfId="29959"/>
    <cellStyle name="Normal 3 5 3 2 2 3" xfId="7545"/>
    <cellStyle name="Normal 3 5 3 2 2 4" xfId="11830"/>
    <cellStyle name="Normal 3 5 3 2 2 5" xfId="16102"/>
    <cellStyle name="Normal 3 5 3 2 2 6" xfId="20336"/>
    <cellStyle name="Normal 3 5 3 2 2 7" xfId="24575"/>
    <cellStyle name="Normal 3 5 3 2 2 8" xfId="28649"/>
    <cellStyle name="Normal 3 5 3 2 3" xfId="1738"/>
    <cellStyle name="Normal 3 5 3 2 3 2" xfId="6714"/>
    <cellStyle name="Normal 3 5 3 2 3 3" xfId="11002"/>
    <cellStyle name="Normal 3 5 3 2 3 4" xfId="15277"/>
    <cellStyle name="Normal 3 5 3 2 3 5" xfId="19515"/>
    <cellStyle name="Normal 3 5 3 2 3 6" xfId="23758"/>
    <cellStyle name="Normal 3 5 3 2 3 7" xfId="27844"/>
    <cellStyle name="Normal 3 5 3 2 4" xfId="3482"/>
    <cellStyle name="Normal 3 5 3 2 4 2" xfId="8456"/>
    <cellStyle name="Normal 3 5 3 2 4 3" xfId="12733"/>
    <cellStyle name="Normal 3 5 3 2 4 4" xfId="16992"/>
    <cellStyle name="Normal 3 5 3 2 4 5" xfId="21211"/>
    <cellStyle name="Normal 3 5 3 2 4 6" xfId="25406"/>
    <cellStyle name="Normal 3 5 3 2 4 7" xfId="29302"/>
    <cellStyle name="Normal 3 5 3 2 5" xfId="4830"/>
    <cellStyle name="Normal 3 5 3 2 5 2" xfId="9802"/>
    <cellStyle name="Normal 3 5 3 2 5 3" xfId="14080"/>
    <cellStyle name="Normal 3 5 3 2 5 4" xfId="18337"/>
    <cellStyle name="Normal 3 5 3 2 5 5" xfId="22554"/>
    <cellStyle name="Normal 3 5 3 2 5 6" xfId="26740"/>
    <cellStyle name="Normal 3 5 3 2 5 7" xfId="30619"/>
    <cellStyle name="Normal 3 5 3 2 6" xfId="5748"/>
    <cellStyle name="Normal 3 5 3 2 7" xfId="10040"/>
    <cellStyle name="Normal 3 5 3 2 8" xfId="14318"/>
    <cellStyle name="Normal 3 5 3 2 9" xfId="18575"/>
    <cellStyle name="Normal 3 5 3 3" xfId="2029"/>
    <cellStyle name="Normal 3 5 3 3 2" xfId="3810"/>
    <cellStyle name="Normal 3 5 3 3 2 2" xfId="8784"/>
    <cellStyle name="Normal 3 5 3 3 2 3" xfId="13061"/>
    <cellStyle name="Normal 3 5 3 3 2 4" xfId="17320"/>
    <cellStyle name="Normal 3 5 3 3 2 5" xfId="21539"/>
    <cellStyle name="Normal 3 5 3 3 2 6" xfId="25734"/>
    <cellStyle name="Normal 3 5 3 3 2 7" xfId="29630"/>
    <cellStyle name="Normal 3 5 3 3 3" xfId="7005"/>
    <cellStyle name="Normal 3 5 3 3 4" xfId="11290"/>
    <cellStyle name="Normal 3 5 3 3 5" xfId="15562"/>
    <cellStyle name="Normal 3 5 3 3 6" xfId="19797"/>
    <cellStyle name="Normal 3 5 3 3 7" xfId="24035"/>
    <cellStyle name="Normal 3 5 3 3 8" xfId="28113"/>
    <cellStyle name="Normal 3 5 3 4" xfId="1168"/>
    <cellStyle name="Normal 3 5 3 4 2" xfId="6145"/>
    <cellStyle name="Normal 3 5 3 4 3" xfId="10434"/>
    <cellStyle name="Normal 3 5 3 4 4" xfId="14712"/>
    <cellStyle name="Normal 3 5 3 4 5" xfId="18955"/>
    <cellStyle name="Normal 3 5 3 4 6" xfId="23201"/>
    <cellStyle name="Normal 3 5 3 4 7" xfId="27306"/>
    <cellStyle name="Normal 3 5 3 5" xfId="3152"/>
    <cellStyle name="Normal 3 5 3 5 2" xfId="8126"/>
    <cellStyle name="Normal 3 5 3 5 3" xfId="12403"/>
    <cellStyle name="Normal 3 5 3 5 4" xfId="16663"/>
    <cellStyle name="Normal 3 5 3 5 5" xfId="20881"/>
    <cellStyle name="Normal 3 5 3 5 6" xfId="25077"/>
    <cellStyle name="Normal 3 5 3 5 7" xfId="28973"/>
    <cellStyle name="Normal 3 5 3 6" xfId="4501"/>
    <cellStyle name="Normal 3 5 3 6 2" xfId="9473"/>
    <cellStyle name="Normal 3 5 3 6 3" xfId="13751"/>
    <cellStyle name="Normal 3 5 3 6 4" xfId="18008"/>
    <cellStyle name="Normal 3 5 3 6 5" xfId="22225"/>
    <cellStyle name="Normal 3 5 3 6 6" xfId="26411"/>
    <cellStyle name="Normal 3 5 3 6 7" xfId="30290"/>
    <cellStyle name="Normal 3 5 3 7" xfId="5375"/>
    <cellStyle name="Normal 3 5 3 8" xfId="7871"/>
    <cellStyle name="Normal 3 5 3 9" xfId="12151"/>
    <cellStyle name="Normal 3 5 4" xfId="337"/>
    <cellStyle name="Normal 3 5 4 10" xfId="16261"/>
    <cellStyle name="Normal 3 5 4 11" xfId="20436"/>
    <cellStyle name="Normal 3 5 4 12" xfId="24716"/>
    <cellStyle name="Normal 3 5 4 2" xfId="717"/>
    <cellStyle name="Normal 3 5 4 2 10" xfId="22773"/>
    <cellStyle name="Normal 3 5 4 2 11" xfId="26925"/>
    <cellStyle name="Normal 3 5 4 2 2" xfId="2570"/>
    <cellStyle name="Normal 3 5 4 2 2 2" xfId="4086"/>
    <cellStyle name="Normal 3 5 4 2 2 2 2" xfId="9060"/>
    <cellStyle name="Normal 3 5 4 2 2 2 3" xfId="13337"/>
    <cellStyle name="Normal 3 5 4 2 2 2 4" xfId="17596"/>
    <cellStyle name="Normal 3 5 4 2 2 2 5" xfId="21815"/>
    <cellStyle name="Normal 3 5 4 2 2 2 6" xfId="26010"/>
    <cellStyle name="Normal 3 5 4 2 2 2 7" xfId="29906"/>
    <cellStyle name="Normal 3 5 4 2 2 3" xfId="7546"/>
    <cellStyle name="Normal 3 5 4 2 2 4" xfId="11831"/>
    <cellStyle name="Normal 3 5 4 2 2 5" xfId="16103"/>
    <cellStyle name="Normal 3 5 4 2 2 6" xfId="20337"/>
    <cellStyle name="Normal 3 5 4 2 2 7" xfId="24576"/>
    <cellStyle name="Normal 3 5 4 2 2 8" xfId="28650"/>
    <cellStyle name="Normal 3 5 4 2 3" xfId="1739"/>
    <cellStyle name="Normal 3 5 4 2 3 2" xfId="6715"/>
    <cellStyle name="Normal 3 5 4 2 3 3" xfId="11003"/>
    <cellStyle name="Normal 3 5 4 2 3 4" xfId="15278"/>
    <cellStyle name="Normal 3 5 4 2 3 5" xfId="19516"/>
    <cellStyle name="Normal 3 5 4 2 3 6" xfId="23759"/>
    <cellStyle name="Normal 3 5 4 2 3 7" xfId="27845"/>
    <cellStyle name="Normal 3 5 4 2 4" xfId="3429"/>
    <cellStyle name="Normal 3 5 4 2 4 2" xfId="8403"/>
    <cellStyle name="Normal 3 5 4 2 4 3" xfId="12680"/>
    <cellStyle name="Normal 3 5 4 2 4 4" xfId="16939"/>
    <cellStyle name="Normal 3 5 4 2 4 5" xfId="21158"/>
    <cellStyle name="Normal 3 5 4 2 4 6" xfId="25353"/>
    <cellStyle name="Normal 3 5 4 2 4 7" xfId="29249"/>
    <cellStyle name="Normal 3 5 4 2 5" xfId="4777"/>
    <cellStyle name="Normal 3 5 4 2 5 2" xfId="9749"/>
    <cellStyle name="Normal 3 5 4 2 5 3" xfId="14027"/>
    <cellStyle name="Normal 3 5 4 2 5 4" xfId="18284"/>
    <cellStyle name="Normal 3 5 4 2 5 5" xfId="22501"/>
    <cellStyle name="Normal 3 5 4 2 5 6" xfId="26687"/>
    <cellStyle name="Normal 3 5 4 2 5 7" xfId="30566"/>
    <cellStyle name="Normal 3 5 4 2 6" xfId="5695"/>
    <cellStyle name="Normal 3 5 4 2 7" xfId="9987"/>
    <cellStyle name="Normal 3 5 4 2 8" xfId="14265"/>
    <cellStyle name="Normal 3 5 4 2 9" xfId="18522"/>
    <cellStyle name="Normal 3 5 4 3" xfId="1973"/>
    <cellStyle name="Normal 3 5 4 3 2" xfId="3757"/>
    <cellStyle name="Normal 3 5 4 3 2 2" xfId="8731"/>
    <cellStyle name="Normal 3 5 4 3 2 3" xfId="13008"/>
    <cellStyle name="Normal 3 5 4 3 2 4" xfId="17267"/>
    <cellStyle name="Normal 3 5 4 3 2 5" xfId="21486"/>
    <cellStyle name="Normal 3 5 4 3 2 6" xfId="25681"/>
    <cellStyle name="Normal 3 5 4 3 2 7" xfId="29577"/>
    <cellStyle name="Normal 3 5 4 3 3" xfId="6949"/>
    <cellStyle name="Normal 3 5 4 3 4" xfId="11234"/>
    <cellStyle name="Normal 3 5 4 3 5" xfId="15507"/>
    <cellStyle name="Normal 3 5 4 3 6" xfId="19743"/>
    <cellStyle name="Normal 3 5 4 3 7" xfId="23981"/>
    <cellStyle name="Normal 3 5 4 3 8" xfId="28059"/>
    <cellStyle name="Normal 3 5 4 4" xfId="1095"/>
    <cellStyle name="Normal 3 5 4 4 2" xfId="6073"/>
    <cellStyle name="Normal 3 5 4 4 3" xfId="10362"/>
    <cellStyle name="Normal 3 5 4 4 4" xfId="14640"/>
    <cellStyle name="Normal 3 5 4 4 5" xfId="18888"/>
    <cellStyle name="Normal 3 5 4 4 6" xfId="23136"/>
    <cellStyle name="Normal 3 5 4 4 7" xfId="27252"/>
    <cellStyle name="Normal 3 5 4 5" xfId="3099"/>
    <cellStyle name="Normal 3 5 4 5 2" xfId="8073"/>
    <cellStyle name="Normal 3 5 4 5 3" xfId="12350"/>
    <cellStyle name="Normal 3 5 4 5 4" xfId="16610"/>
    <cellStyle name="Normal 3 5 4 5 5" xfId="20828"/>
    <cellStyle name="Normal 3 5 4 5 6" xfId="25024"/>
    <cellStyle name="Normal 3 5 4 5 7" xfId="28920"/>
    <cellStyle name="Normal 3 5 4 6" xfId="4448"/>
    <cellStyle name="Normal 3 5 4 6 2" xfId="9420"/>
    <cellStyle name="Normal 3 5 4 6 3" xfId="13698"/>
    <cellStyle name="Normal 3 5 4 6 4" xfId="17955"/>
    <cellStyle name="Normal 3 5 4 6 5" xfId="22172"/>
    <cellStyle name="Normal 3 5 4 6 6" xfId="26358"/>
    <cellStyle name="Normal 3 5 4 6 7" xfId="30237"/>
    <cellStyle name="Normal 3 5 4 7" xfId="5316"/>
    <cellStyle name="Normal 3 5 4 8" xfId="7705"/>
    <cellStyle name="Normal 3 5 4 9" xfId="11988"/>
    <cellStyle name="Normal 3 6" xfId="98"/>
    <cellStyle name="Normal 3 6 10" xfId="5175"/>
    <cellStyle name="Normal 3 6 11" xfId="7782"/>
    <cellStyle name="Normal 3 6 12" xfId="12063"/>
    <cellStyle name="Normal 3 6 13" xfId="18821"/>
    <cellStyle name="Normal 3 6 14" xfId="17803"/>
    <cellStyle name="Normal 3 6 2" xfId="458"/>
    <cellStyle name="Normal 3 6 2 10" xfId="16433"/>
    <cellStyle name="Normal 3 6 2 11" xfId="16427"/>
    <cellStyle name="Normal 3 6 2 12" xfId="24853"/>
    <cellStyle name="Normal 3 6 2 2" xfId="832"/>
    <cellStyle name="Normal 3 6 2 2 10" xfId="22888"/>
    <cellStyle name="Normal 3 6 2 2 11" xfId="27040"/>
    <cellStyle name="Normal 3 6 2 2 2" xfId="2571"/>
    <cellStyle name="Normal 3 6 2 2 2 2" xfId="4201"/>
    <cellStyle name="Normal 3 6 2 2 2 2 2" xfId="9175"/>
    <cellStyle name="Normal 3 6 2 2 2 2 3" xfId="13452"/>
    <cellStyle name="Normal 3 6 2 2 2 2 4" xfId="17711"/>
    <cellStyle name="Normal 3 6 2 2 2 2 5" xfId="21930"/>
    <cellStyle name="Normal 3 6 2 2 2 2 6" xfId="26125"/>
    <cellStyle name="Normal 3 6 2 2 2 2 7" xfId="30021"/>
    <cellStyle name="Normal 3 6 2 2 2 3" xfId="7547"/>
    <cellStyle name="Normal 3 6 2 2 2 4" xfId="11832"/>
    <cellStyle name="Normal 3 6 2 2 2 5" xfId="16104"/>
    <cellStyle name="Normal 3 6 2 2 2 6" xfId="20338"/>
    <cellStyle name="Normal 3 6 2 2 2 7" xfId="24577"/>
    <cellStyle name="Normal 3 6 2 2 2 8" xfId="28651"/>
    <cellStyle name="Normal 3 6 2 2 3" xfId="1740"/>
    <cellStyle name="Normal 3 6 2 2 3 2" xfId="6716"/>
    <cellStyle name="Normal 3 6 2 2 3 3" xfId="11004"/>
    <cellStyle name="Normal 3 6 2 2 3 4" xfId="15279"/>
    <cellStyle name="Normal 3 6 2 2 3 5" xfId="19517"/>
    <cellStyle name="Normal 3 6 2 2 3 6" xfId="23760"/>
    <cellStyle name="Normal 3 6 2 2 3 7" xfId="27846"/>
    <cellStyle name="Normal 3 6 2 2 4" xfId="3544"/>
    <cellStyle name="Normal 3 6 2 2 4 2" xfId="8518"/>
    <cellStyle name="Normal 3 6 2 2 4 3" xfId="12795"/>
    <cellStyle name="Normal 3 6 2 2 4 4" xfId="17054"/>
    <cellStyle name="Normal 3 6 2 2 4 5" xfId="21273"/>
    <cellStyle name="Normal 3 6 2 2 4 6" xfId="25468"/>
    <cellStyle name="Normal 3 6 2 2 4 7" xfId="29364"/>
    <cellStyle name="Normal 3 6 2 2 5" xfId="4892"/>
    <cellStyle name="Normal 3 6 2 2 5 2" xfId="9864"/>
    <cellStyle name="Normal 3 6 2 2 5 3" xfId="14142"/>
    <cellStyle name="Normal 3 6 2 2 5 4" xfId="18399"/>
    <cellStyle name="Normal 3 6 2 2 5 5" xfId="22616"/>
    <cellStyle name="Normal 3 6 2 2 5 6" xfId="26802"/>
    <cellStyle name="Normal 3 6 2 2 5 7" xfId="30681"/>
    <cellStyle name="Normal 3 6 2 2 6" xfId="5810"/>
    <cellStyle name="Normal 3 6 2 2 7" xfId="10102"/>
    <cellStyle name="Normal 3 6 2 2 8" xfId="14380"/>
    <cellStyle name="Normal 3 6 2 2 9" xfId="18637"/>
    <cellStyle name="Normal 3 6 2 3" xfId="2091"/>
    <cellStyle name="Normal 3 6 2 3 2" xfId="3872"/>
    <cellStyle name="Normal 3 6 2 3 2 2" xfId="8846"/>
    <cellStyle name="Normal 3 6 2 3 2 3" xfId="13123"/>
    <cellStyle name="Normal 3 6 2 3 2 4" xfId="17382"/>
    <cellStyle name="Normal 3 6 2 3 2 5" xfId="21601"/>
    <cellStyle name="Normal 3 6 2 3 2 6" xfId="25796"/>
    <cellStyle name="Normal 3 6 2 3 2 7" xfId="29692"/>
    <cellStyle name="Normal 3 6 2 3 3" xfId="7067"/>
    <cellStyle name="Normal 3 6 2 3 4" xfId="11352"/>
    <cellStyle name="Normal 3 6 2 3 5" xfId="15624"/>
    <cellStyle name="Normal 3 6 2 3 6" xfId="19859"/>
    <cellStyle name="Normal 3 6 2 3 7" xfId="24097"/>
    <cellStyle name="Normal 3 6 2 3 8" xfId="28175"/>
    <cellStyle name="Normal 3 6 2 4" xfId="1230"/>
    <cellStyle name="Normal 3 6 2 4 2" xfId="6207"/>
    <cellStyle name="Normal 3 6 2 4 3" xfId="10496"/>
    <cellStyle name="Normal 3 6 2 4 4" xfId="14774"/>
    <cellStyle name="Normal 3 6 2 4 5" xfId="19017"/>
    <cellStyle name="Normal 3 6 2 4 6" xfId="23263"/>
    <cellStyle name="Normal 3 6 2 4 7" xfId="27368"/>
    <cellStyle name="Normal 3 6 2 5" xfId="3214"/>
    <cellStyle name="Normal 3 6 2 5 2" xfId="8188"/>
    <cellStyle name="Normal 3 6 2 5 3" xfId="12465"/>
    <cellStyle name="Normal 3 6 2 5 4" xfId="16725"/>
    <cellStyle name="Normal 3 6 2 5 5" xfId="20943"/>
    <cellStyle name="Normal 3 6 2 5 6" xfId="25139"/>
    <cellStyle name="Normal 3 6 2 5 7" xfId="29035"/>
    <cellStyle name="Normal 3 6 2 6" xfId="4563"/>
    <cellStyle name="Normal 3 6 2 6 2" xfId="9535"/>
    <cellStyle name="Normal 3 6 2 6 3" xfId="13813"/>
    <cellStyle name="Normal 3 6 2 6 4" xfId="18070"/>
    <cellStyle name="Normal 3 6 2 6 5" xfId="22287"/>
    <cellStyle name="Normal 3 6 2 6 6" xfId="26473"/>
    <cellStyle name="Normal 3 6 2 6 7" xfId="30352"/>
    <cellStyle name="Normal 3 6 2 7" xfId="5437"/>
    <cellStyle name="Normal 3 6 2 8" xfId="7894"/>
    <cellStyle name="Normal 3 6 2 9" xfId="12172"/>
    <cellStyle name="Normal 3 6 3" xfId="347"/>
    <cellStyle name="Normal 3 6 3 10" xfId="18731"/>
    <cellStyle name="Normal 3 6 3 11" xfId="24758"/>
    <cellStyle name="Normal 3 6 3 2" xfId="727"/>
    <cellStyle name="Normal 3 6 3 2 10" xfId="26935"/>
    <cellStyle name="Normal 3 6 3 2 2" xfId="2572"/>
    <cellStyle name="Normal 3 6 3 2 2 2" xfId="4096"/>
    <cellStyle name="Normal 3 6 3 2 2 2 2" xfId="9070"/>
    <cellStyle name="Normal 3 6 3 2 2 2 3" xfId="13347"/>
    <cellStyle name="Normal 3 6 3 2 2 2 4" xfId="17606"/>
    <cellStyle name="Normal 3 6 3 2 2 2 5" xfId="21825"/>
    <cellStyle name="Normal 3 6 3 2 2 2 6" xfId="26020"/>
    <cellStyle name="Normal 3 6 3 2 2 2 7" xfId="29916"/>
    <cellStyle name="Normal 3 6 3 2 2 3" xfId="7548"/>
    <cellStyle name="Normal 3 6 3 2 2 4" xfId="11833"/>
    <cellStyle name="Normal 3 6 3 2 2 5" xfId="16105"/>
    <cellStyle name="Normal 3 6 3 2 2 6" xfId="20339"/>
    <cellStyle name="Normal 3 6 3 2 2 7" xfId="24578"/>
    <cellStyle name="Normal 3 6 3 2 2 8" xfId="28652"/>
    <cellStyle name="Normal 3 6 3 2 3" xfId="3439"/>
    <cellStyle name="Normal 3 6 3 2 3 2" xfId="8413"/>
    <cellStyle name="Normal 3 6 3 2 3 3" xfId="12690"/>
    <cellStyle name="Normal 3 6 3 2 3 4" xfId="16949"/>
    <cellStyle name="Normal 3 6 3 2 3 5" xfId="21168"/>
    <cellStyle name="Normal 3 6 3 2 3 6" xfId="25363"/>
    <cellStyle name="Normal 3 6 3 2 3 7" xfId="29259"/>
    <cellStyle name="Normal 3 6 3 2 4" xfId="4787"/>
    <cellStyle name="Normal 3 6 3 2 4 2" xfId="9759"/>
    <cellStyle name="Normal 3 6 3 2 4 3" xfId="14037"/>
    <cellStyle name="Normal 3 6 3 2 4 4" xfId="18294"/>
    <cellStyle name="Normal 3 6 3 2 4 5" xfId="22511"/>
    <cellStyle name="Normal 3 6 3 2 4 6" xfId="26697"/>
    <cellStyle name="Normal 3 6 3 2 4 7" xfId="30576"/>
    <cellStyle name="Normal 3 6 3 2 5" xfId="5705"/>
    <cellStyle name="Normal 3 6 3 2 6" xfId="9997"/>
    <cellStyle name="Normal 3 6 3 2 7" xfId="14275"/>
    <cellStyle name="Normal 3 6 3 2 8" xfId="18532"/>
    <cellStyle name="Normal 3 6 3 2 9" xfId="22783"/>
    <cellStyle name="Normal 3 6 3 3" xfId="1741"/>
    <cellStyle name="Normal 3 6 3 3 2" xfId="3767"/>
    <cellStyle name="Normal 3 6 3 3 2 2" xfId="8741"/>
    <cellStyle name="Normal 3 6 3 3 2 3" xfId="13018"/>
    <cellStyle name="Normal 3 6 3 3 2 4" xfId="17277"/>
    <cellStyle name="Normal 3 6 3 3 2 5" xfId="21496"/>
    <cellStyle name="Normal 3 6 3 3 2 6" xfId="25691"/>
    <cellStyle name="Normal 3 6 3 3 2 7" xfId="29587"/>
    <cellStyle name="Normal 3 6 3 3 3" xfId="6717"/>
    <cellStyle name="Normal 3 6 3 3 4" xfId="11005"/>
    <cellStyle name="Normal 3 6 3 3 5" xfId="15280"/>
    <cellStyle name="Normal 3 6 3 3 6" xfId="19518"/>
    <cellStyle name="Normal 3 6 3 3 7" xfId="23761"/>
    <cellStyle name="Normal 3 6 3 3 8" xfId="27847"/>
    <cellStyle name="Normal 3 6 3 4" xfId="3109"/>
    <cellStyle name="Normal 3 6 3 4 2" xfId="8083"/>
    <cellStyle name="Normal 3 6 3 4 3" xfId="12360"/>
    <cellStyle name="Normal 3 6 3 4 4" xfId="16620"/>
    <cellStyle name="Normal 3 6 3 4 5" xfId="20838"/>
    <cellStyle name="Normal 3 6 3 4 6" xfId="25034"/>
    <cellStyle name="Normal 3 6 3 4 7" xfId="28930"/>
    <cellStyle name="Normal 3 6 3 5" xfId="4458"/>
    <cellStyle name="Normal 3 6 3 5 2" xfId="9430"/>
    <cellStyle name="Normal 3 6 3 5 3" xfId="13708"/>
    <cellStyle name="Normal 3 6 3 5 4" xfId="17965"/>
    <cellStyle name="Normal 3 6 3 5 5" xfId="22182"/>
    <cellStyle name="Normal 3 6 3 5 6" xfId="26368"/>
    <cellStyle name="Normal 3 6 3 5 7" xfId="30247"/>
    <cellStyle name="Normal 3 6 3 6" xfId="5326"/>
    <cellStyle name="Normal 3 6 3 7" xfId="7760"/>
    <cellStyle name="Normal 3 6 3 8" xfId="12042"/>
    <cellStyle name="Normal 3 6 3 9" xfId="16311"/>
    <cellStyle name="Normal 3 6 4" xfId="507"/>
    <cellStyle name="Normal 3 6 4 10" xfId="12035"/>
    <cellStyle name="Normal 3 6 4 11" xfId="18913"/>
    <cellStyle name="Normal 3 6 4 2" xfId="881"/>
    <cellStyle name="Normal 3 6 4 2 10" xfId="27089"/>
    <cellStyle name="Normal 3 6 4 2 2" xfId="4250"/>
    <cellStyle name="Normal 3 6 4 2 2 2" xfId="9224"/>
    <cellStyle name="Normal 3 6 4 2 2 3" xfId="13501"/>
    <cellStyle name="Normal 3 6 4 2 2 4" xfId="17760"/>
    <cellStyle name="Normal 3 6 4 2 2 5" xfId="21979"/>
    <cellStyle name="Normal 3 6 4 2 2 6" xfId="26174"/>
    <cellStyle name="Normal 3 6 4 2 2 7" xfId="30070"/>
    <cellStyle name="Normal 3 6 4 2 3" xfId="3593"/>
    <cellStyle name="Normal 3 6 4 2 3 2" xfId="8567"/>
    <cellStyle name="Normal 3 6 4 2 3 3" xfId="12844"/>
    <cellStyle name="Normal 3 6 4 2 3 4" xfId="17103"/>
    <cellStyle name="Normal 3 6 4 2 3 5" xfId="21322"/>
    <cellStyle name="Normal 3 6 4 2 3 6" xfId="25517"/>
    <cellStyle name="Normal 3 6 4 2 3 7" xfId="29413"/>
    <cellStyle name="Normal 3 6 4 2 4" xfId="4941"/>
    <cellStyle name="Normal 3 6 4 2 4 2" xfId="9913"/>
    <cellStyle name="Normal 3 6 4 2 4 3" xfId="14191"/>
    <cellStyle name="Normal 3 6 4 2 4 4" xfId="18448"/>
    <cellStyle name="Normal 3 6 4 2 4 5" xfId="22665"/>
    <cellStyle name="Normal 3 6 4 2 4 6" xfId="26851"/>
    <cellStyle name="Normal 3 6 4 2 4 7" xfId="30730"/>
    <cellStyle name="Normal 3 6 4 2 5" xfId="5859"/>
    <cellStyle name="Normal 3 6 4 2 6" xfId="10151"/>
    <cellStyle name="Normal 3 6 4 2 7" xfId="14429"/>
    <cellStyle name="Normal 3 6 4 2 8" xfId="18686"/>
    <cellStyle name="Normal 3 6 4 2 9" xfId="22937"/>
    <cellStyle name="Normal 3 6 4 3" xfId="1936"/>
    <cellStyle name="Normal 3 6 4 3 2" xfId="3921"/>
    <cellStyle name="Normal 3 6 4 3 2 2" xfId="8895"/>
    <cellStyle name="Normal 3 6 4 3 2 3" xfId="13172"/>
    <cellStyle name="Normal 3 6 4 3 2 4" xfId="17431"/>
    <cellStyle name="Normal 3 6 4 3 2 5" xfId="21650"/>
    <cellStyle name="Normal 3 6 4 3 2 6" xfId="25845"/>
    <cellStyle name="Normal 3 6 4 3 2 7" xfId="29741"/>
    <cellStyle name="Normal 3 6 4 3 3" xfId="6912"/>
    <cellStyle name="Normal 3 6 4 3 4" xfId="11197"/>
    <cellStyle name="Normal 3 6 4 3 5" xfId="15470"/>
    <cellStyle name="Normal 3 6 4 3 6" xfId="19707"/>
    <cellStyle name="Normal 3 6 4 3 7" xfId="23944"/>
    <cellStyle name="Normal 3 6 4 3 8" xfId="28023"/>
    <cellStyle name="Normal 3 6 4 4" xfId="3263"/>
    <cellStyle name="Normal 3 6 4 4 2" xfId="8237"/>
    <cellStyle name="Normal 3 6 4 4 3" xfId="12514"/>
    <cellStyle name="Normal 3 6 4 4 4" xfId="16774"/>
    <cellStyle name="Normal 3 6 4 4 5" xfId="20992"/>
    <cellStyle name="Normal 3 6 4 4 6" xfId="25188"/>
    <cellStyle name="Normal 3 6 4 4 7" xfId="29084"/>
    <cellStyle name="Normal 3 6 4 5" xfId="4612"/>
    <cellStyle name="Normal 3 6 4 5 2" xfId="9584"/>
    <cellStyle name="Normal 3 6 4 5 3" xfId="13862"/>
    <cellStyle name="Normal 3 6 4 5 4" xfId="18119"/>
    <cellStyle name="Normal 3 6 4 5 5" xfId="22336"/>
    <cellStyle name="Normal 3 6 4 5 6" xfId="26522"/>
    <cellStyle name="Normal 3 6 4 5 7" xfId="30401"/>
    <cellStyle name="Normal 3 6 4 6" xfId="5486"/>
    <cellStyle name="Normal 3 6 4 7" xfId="5066"/>
    <cellStyle name="Normal 3 6 4 8" xfId="6757"/>
    <cellStyle name="Normal 3 6 4 9" xfId="11045"/>
    <cellStyle name="Normal 3 6 5" xfId="608"/>
    <cellStyle name="Normal 3 6 5 10" xfId="24773"/>
    <cellStyle name="Normal 3 6 5 2" xfId="3977"/>
    <cellStyle name="Normal 3 6 5 2 2" xfId="8951"/>
    <cellStyle name="Normal 3 6 5 2 3" xfId="13228"/>
    <cellStyle name="Normal 3 6 5 2 4" xfId="17487"/>
    <cellStyle name="Normal 3 6 5 2 5" xfId="21706"/>
    <cellStyle name="Normal 3 6 5 2 6" xfId="25901"/>
    <cellStyle name="Normal 3 6 5 2 7" xfId="29797"/>
    <cellStyle name="Normal 3 6 5 3" xfId="3320"/>
    <cellStyle name="Normal 3 6 5 3 2" xfId="8294"/>
    <cellStyle name="Normal 3 6 5 3 3" xfId="12571"/>
    <cellStyle name="Normal 3 6 5 3 4" xfId="16830"/>
    <cellStyle name="Normal 3 6 5 3 5" xfId="21049"/>
    <cellStyle name="Normal 3 6 5 3 6" xfId="25244"/>
    <cellStyle name="Normal 3 6 5 3 7" xfId="29140"/>
    <cellStyle name="Normal 3 6 5 4" xfId="4668"/>
    <cellStyle name="Normal 3 6 5 4 2" xfId="9640"/>
    <cellStyle name="Normal 3 6 5 4 3" xfId="13918"/>
    <cellStyle name="Normal 3 6 5 4 4" xfId="18175"/>
    <cellStyle name="Normal 3 6 5 4 5" xfId="22392"/>
    <cellStyle name="Normal 3 6 5 4 6" xfId="26578"/>
    <cellStyle name="Normal 3 6 5 4 7" xfId="30457"/>
    <cellStyle name="Normal 3 6 5 5" xfId="5586"/>
    <cellStyle name="Normal 3 6 5 6" xfId="7776"/>
    <cellStyle name="Normal 3 6 5 7" xfId="12058"/>
    <cellStyle name="Normal 3 6 5 8" xfId="16327"/>
    <cellStyle name="Normal 3 6 5 9" xfId="12121"/>
    <cellStyle name="Normal 3 6 6" xfId="1051"/>
    <cellStyle name="Normal 3 6 6 2" xfId="3648"/>
    <cellStyle name="Normal 3 6 6 2 2" xfId="8622"/>
    <cellStyle name="Normal 3 6 6 2 3" xfId="12899"/>
    <cellStyle name="Normal 3 6 6 2 4" xfId="17158"/>
    <cellStyle name="Normal 3 6 6 2 5" xfId="21377"/>
    <cellStyle name="Normal 3 6 6 2 6" xfId="25572"/>
    <cellStyle name="Normal 3 6 6 2 7" xfId="29468"/>
    <cellStyle name="Normal 3 6 6 3" xfId="6029"/>
    <cellStyle name="Normal 3 6 6 4" xfId="10318"/>
    <cellStyle name="Normal 3 6 6 5" xfId="14597"/>
    <cellStyle name="Normal 3 6 6 6" xfId="18846"/>
    <cellStyle name="Normal 3 6 6 7" xfId="23094"/>
    <cellStyle name="Normal 3 6 6 8" xfId="27215"/>
    <cellStyle name="Normal 3 6 7" xfId="2985"/>
    <cellStyle name="Normal 3 6 7 2" xfId="7959"/>
    <cellStyle name="Normal 3 6 7 3" xfId="12236"/>
    <cellStyle name="Normal 3 6 7 4" xfId="16496"/>
    <cellStyle name="Normal 3 6 7 5" xfId="20715"/>
    <cellStyle name="Normal 3 6 7 6" xfId="24913"/>
    <cellStyle name="Normal 3 6 7 7" xfId="28810"/>
    <cellStyle name="Normal 3 6 8" xfId="4341"/>
    <cellStyle name="Normal 3 6 8 2" xfId="9313"/>
    <cellStyle name="Normal 3 6 8 3" xfId="13591"/>
    <cellStyle name="Normal 3 6 8 4" xfId="17848"/>
    <cellStyle name="Normal 3 6 8 5" xfId="22065"/>
    <cellStyle name="Normal 3 6 8 6" xfId="26251"/>
    <cellStyle name="Normal 3 6 8 7" xfId="30130"/>
    <cellStyle name="Normal 3 6 9" xfId="5079"/>
    <cellStyle name="Normal 3 7" xfId="247"/>
    <cellStyle name="Normal 3 7 10" xfId="18729"/>
    <cellStyle name="Normal 3 7 11" xfId="24948"/>
    <cellStyle name="Normal 3 7 2" xfId="665"/>
    <cellStyle name="Normal 3 7 2 10" xfId="23135"/>
    <cellStyle name="Normal 3 7 2 2" xfId="4034"/>
    <cellStyle name="Normal 3 7 2 2 2" xfId="9008"/>
    <cellStyle name="Normal 3 7 2 2 3" xfId="13285"/>
    <cellStyle name="Normal 3 7 2 2 4" xfId="17544"/>
    <cellStyle name="Normal 3 7 2 2 5" xfId="21763"/>
    <cellStyle name="Normal 3 7 2 2 6" xfId="25958"/>
    <cellStyle name="Normal 3 7 2 2 7" xfId="29854"/>
    <cellStyle name="Normal 3 7 2 3" xfId="3377"/>
    <cellStyle name="Normal 3 7 2 3 2" xfId="8351"/>
    <cellStyle name="Normal 3 7 2 3 3" xfId="12628"/>
    <cellStyle name="Normal 3 7 2 3 4" xfId="16887"/>
    <cellStyle name="Normal 3 7 2 3 5" xfId="21106"/>
    <cellStyle name="Normal 3 7 2 3 6" xfId="25301"/>
    <cellStyle name="Normal 3 7 2 3 7" xfId="29197"/>
    <cellStyle name="Normal 3 7 2 4" xfId="4725"/>
    <cellStyle name="Normal 3 7 2 4 2" xfId="9697"/>
    <cellStyle name="Normal 3 7 2 4 3" xfId="13975"/>
    <cellStyle name="Normal 3 7 2 4 4" xfId="18232"/>
    <cellStyle name="Normal 3 7 2 4 5" xfId="22449"/>
    <cellStyle name="Normal 3 7 2 4 6" xfId="26635"/>
    <cellStyle name="Normal 3 7 2 4 7" xfId="30514"/>
    <cellStyle name="Normal 3 7 2 5" xfId="5643"/>
    <cellStyle name="Normal 3 7 2 6" xfId="6072"/>
    <cellStyle name="Normal 3 7 2 7" xfId="10361"/>
    <cellStyle name="Normal 3 7 2 8" xfId="14639"/>
    <cellStyle name="Normal 3 7 2 9" xfId="22721"/>
    <cellStyle name="Normal 3 7 3" xfId="1091"/>
    <cellStyle name="Normal 3 7 3 2" xfId="3705"/>
    <cellStyle name="Normal 3 7 3 2 2" xfId="8679"/>
    <cellStyle name="Normal 3 7 3 2 3" xfId="12956"/>
    <cellStyle name="Normal 3 7 3 2 4" xfId="17215"/>
    <cellStyle name="Normal 3 7 3 2 5" xfId="21434"/>
    <cellStyle name="Normal 3 7 3 2 6" xfId="25629"/>
    <cellStyle name="Normal 3 7 3 2 7" xfId="29525"/>
    <cellStyle name="Normal 3 7 4" xfId="3046"/>
    <cellStyle name="Normal 3 7 4 2" xfId="8020"/>
    <cellStyle name="Normal 3 7 4 3" xfId="12297"/>
    <cellStyle name="Normal 3 7 4 4" xfId="16557"/>
    <cellStyle name="Normal 3 7 4 5" xfId="20776"/>
    <cellStyle name="Normal 3 7 4 6" xfId="24972"/>
    <cellStyle name="Normal 3 7 4 7" xfId="28868"/>
    <cellStyle name="Normal 3 7 5" xfId="4396"/>
    <cellStyle name="Normal 3 7 5 2" xfId="9368"/>
    <cellStyle name="Normal 3 7 5 3" xfId="13646"/>
    <cellStyle name="Normal 3 7 5 4" xfId="17903"/>
    <cellStyle name="Normal 3 7 5 5" xfId="22120"/>
    <cellStyle name="Normal 3 7 5 6" xfId="26306"/>
    <cellStyle name="Normal 3 7 5 7" xfId="30185"/>
    <cellStyle name="Normal 3 7 6" xfId="5226"/>
    <cellStyle name="Normal 3 7 7" xfId="7995"/>
    <cellStyle name="Normal 3 7 8" xfId="12272"/>
    <cellStyle name="Normal 3 7 9" xfId="16532"/>
    <cellStyle name="Normal 3 8" xfId="218"/>
    <cellStyle name="Normal 3 8 2" xfId="1742"/>
    <cellStyle name="Normal 3 8 2 2" xfId="2573"/>
    <cellStyle name="Normal 3 8 2 2 2" xfId="7549"/>
    <cellStyle name="Normal 3 8 2 2 3" xfId="11834"/>
    <cellStyle name="Normal 3 8 2 2 4" xfId="16106"/>
    <cellStyle name="Normal 3 8 2 2 5" xfId="20340"/>
    <cellStyle name="Normal 3 8 2 2 6" xfId="24579"/>
    <cellStyle name="Normal 3 8 2 2 7" xfId="28653"/>
    <cellStyle name="Normal 3 8 2 3" xfId="6718"/>
    <cellStyle name="Normal 3 8 2 4" xfId="11006"/>
    <cellStyle name="Normal 3 8 2 5" xfId="15281"/>
    <cellStyle name="Normal 3 8 2 6" xfId="19519"/>
    <cellStyle name="Normal 3 8 2 7" xfId="23762"/>
    <cellStyle name="Normal 3 8 2 8" xfId="27848"/>
    <cellStyle name="Normal 3 8 3" xfId="2155"/>
    <cellStyle name="Normal 3 8 3 2" xfId="7131"/>
    <cellStyle name="Normal 3 8 3 3" xfId="11416"/>
    <cellStyle name="Normal 3 8 3 4" xfId="15688"/>
    <cellStyle name="Normal 3 8 3 5" xfId="19923"/>
    <cellStyle name="Normal 3 8 3 6" xfId="24161"/>
    <cellStyle name="Normal 3 8 3 7" xfId="28239"/>
    <cellStyle name="Normal 3 8 4" xfId="1297"/>
    <cellStyle name="Normal 3 8 4 2" xfId="6274"/>
    <cellStyle name="Normal 3 8 4 3" xfId="10563"/>
    <cellStyle name="Normal 3 8 4 4" xfId="14839"/>
    <cellStyle name="Normal 3 8 4 5" xfId="19082"/>
    <cellStyle name="Normal 3 8 4 6" xfId="23328"/>
    <cellStyle name="Normal 3 8 4 7" xfId="27432"/>
    <cellStyle name="Normal 3 9" xfId="1743"/>
    <cellStyle name="Normal 3 9 2" xfId="1744"/>
    <cellStyle name="Normal 3 9 2 2" xfId="2575"/>
    <cellStyle name="Normal 3 9 2 2 2" xfId="7551"/>
    <cellStyle name="Normal 3 9 2 2 3" xfId="11836"/>
    <cellStyle name="Normal 3 9 2 2 4" xfId="16108"/>
    <cellStyle name="Normal 3 9 2 2 5" xfId="20342"/>
    <cellStyle name="Normal 3 9 2 2 6" xfId="24581"/>
    <cellStyle name="Normal 3 9 2 2 7" xfId="28655"/>
    <cellStyle name="Normal 3 9 2 3" xfId="6720"/>
    <cellStyle name="Normal 3 9 2 4" xfId="11008"/>
    <cellStyle name="Normal 3 9 2 5" xfId="15283"/>
    <cellStyle name="Normal 3 9 2 6" xfId="19521"/>
    <cellStyle name="Normal 3 9 2 7" xfId="23764"/>
    <cellStyle name="Normal 3 9 2 8" xfId="27850"/>
    <cellStyle name="Normal 3 9 3" xfId="2574"/>
    <cellStyle name="Normal 3 9 3 2" xfId="7550"/>
    <cellStyle name="Normal 3 9 3 3" xfId="11835"/>
    <cellStyle name="Normal 3 9 3 4" xfId="16107"/>
    <cellStyle name="Normal 3 9 3 5" xfId="20341"/>
    <cellStyle name="Normal 3 9 3 6" xfId="24580"/>
    <cellStyle name="Normal 3 9 3 7" xfId="28654"/>
    <cellStyle name="Normal 3 9 4" xfId="6719"/>
    <cellStyle name="Normal 3 9 5" xfId="11007"/>
    <cellStyle name="Normal 3 9 6" xfId="15282"/>
    <cellStyle name="Normal 3 9 7" xfId="19520"/>
    <cellStyle name="Normal 3 9 8" xfId="23763"/>
    <cellStyle name="Normal 3 9 9" xfId="27849"/>
    <cellStyle name="Normal 4" xfId="97"/>
    <cellStyle name="Normal 4 10" xfId="2984"/>
    <cellStyle name="Normal 4 10 2" xfId="7958"/>
    <cellStyle name="Normal 4 10 3" xfId="12235"/>
    <cellStyle name="Normal 4 10 4" xfId="16495"/>
    <cellStyle name="Normal 4 10 5" xfId="20714"/>
    <cellStyle name="Normal 4 10 6" xfId="24912"/>
    <cellStyle name="Normal 4 10 7" xfId="28809"/>
    <cellStyle name="Normal 4 11" xfId="4340"/>
    <cellStyle name="Normal 4 11 2" xfId="9312"/>
    <cellStyle name="Normal 4 11 3" xfId="13590"/>
    <cellStyle name="Normal 4 11 4" xfId="17847"/>
    <cellStyle name="Normal 4 11 5" xfId="22064"/>
    <cellStyle name="Normal 4 11 6" xfId="26250"/>
    <cellStyle name="Normal 4 11 7" xfId="30129"/>
    <cellStyle name="Normal 4 12" xfId="5078"/>
    <cellStyle name="Normal 4 13" xfId="5196"/>
    <cellStyle name="Normal 4 14" xfId="9267"/>
    <cellStyle name="Normal 4 15" xfId="13545"/>
    <cellStyle name="Normal 4 16" xfId="20479"/>
    <cellStyle name="Normal 4 17" xfId="20630"/>
    <cellStyle name="Normal 4 2" xfId="178"/>
    <cellStyle name="Normal 4 2 10" xfId="3017"/>
    <cellStyle name="Normal 4 2 10 2" xfId="7991"/>
    <cellStyle name="Normal 4 2 10 3" xfId="12268"/>
    <cellStyle name="Normal 4 2 10 4" xfId="16528"/>
    <cellStyle name="Normal 4 2 10 5" xfId="20747"/>
    <cellStyle name="Normal 4 2 10 6" xfId="24945"/>
    <cellStyle name="Normal 4 2 10 7" xfId="28842"/>
    <cellStyle name="Normal 4 2 11" xfId="4372"/>
    <cellStyle name="Normal 4 2 11 2" xfId="9344"/>
    <cellStyle name="Normal 4 2 11 3" xfId="13622"/>
    <cellStyle name="Normal 4 2 11 4" xfId="17879"/>
    <cellStyle name="Normal 4 2 11 5" xfId="22096"/>
    <cellStyle name="Normal 4 2 11 6" xfId="26282"/>
    <cellStyle name="Normal 4 2 11 7" xfId="30161"/>
    <cellStyle name="Normal 4 2 12" xfId="5158"/>
    <cellStyle name="Normal 4 2 13" xfId="6814"/>
    <cellStyle name="Normal 4 2 14" xfId="11101"/>
    <cellStyle name="Normal 4 2 15" xfId="15376"/>
    <cellStyle name="Normal 4 2 16" xfId="16198"/>
    <cellStyle name="Normal 4 2 17" xfId="23853"/>
    <cellStyle name="Normal 4 2 2" xfId="202"/>
    <cellStyle name="Normal 4 2 2 10" xfId="4378"/>
    <cellStyle name="Normal 4 2 2 10 2" xfId="9350"/>
    <cellStyle name="Normal 4 2 2 10 3" xfId="13628"/>
    <cellStyle name="Normal 4 2 2 10 4" xfId="17885"/>
    <cellStyle name="Normal 4 2 2 10 5" xfId="22102"/>
    <cellStyle name="Normal 4 2 2 10 6" xfId="26288"/>
    <cellStyle name="Normal 4 2 2 10 7" xfId="30167"/>
    <cellStyle name="Normal 4 2 2 11" xfId="5181"/>
    <cellStyle name="Normal 4 2 2 12" xfId="5214"/>
    <cellStyle name="Normal 4 2 2 13" xfId="7874"/>
    <cellStyle name="Normal 4 2 2 14" xfId="12154"/>
    <cellStyle name="Normal 4 2 2 15" xfId="20608"/>
    <cellStyle name="Normal 4 2 2 16" xfId="18768"/>
    <cellStyle name="Normal 4 2 2 2" xfId="329"/>
    <cellStyle name="Normal 4 2 2 2 10" xfId="12077"/>
    <cellStyle name="Normal 4 2 2 2 11" xfId="16345"/>
    <cellStyle name="Normal 4 2 2 2 12" xfId="18771"/>
    <cellStyle name="Normal 4 2 2 2 13" xfId="24788"/>
    <cellStyle name="Normal 4 2 2 2 2" xfId="491"/>
    <cellStyle name="Normal 4 2 2 2 2 10" xfId="5243"/>
    <cellStyle name="Normal 4 2 2 2 2 11" xfId="16371"/>
    <cellStyle name="Normal 4 2 2 2 2 12" xfId="18907"/>
    <cellStyle name="Normal 4 2 2 2 2 2" xfId="865"/>
    <cellStyle name="Normal 4 2 2 2 2 2 10" xfId="22921"/>
    <cellStyle name="Normal 4 2 2 2 2 2 11" xfId="27073"/>
    <cellStyle name="Normal 4 2 2 2 2 2 2" xfId="2576"/>
    <cellStyle name="Normal 4 2 2 2 2 2 2 2" xfId="4234"/>
    <cellStyle name="Normal 4 2 2 2 2 2 2 2 2" xfId="9208"/>
    <cellStyle name="Normal 4 2 2 2 2 2 2 2 3" xfId="13485"/>
    <cellStyle name="Normal 4 2 2 2 2 2 2 2 4" xfId="17744"/>
    <cellStyle name="Normal 4 2 2 2 2 2 2 2 5" xfId="21963"/>
    <cellStyle name="Normal 4 2 2 2 2 2 2 2 6" xfId="26158"/>
    <cellStyle name="Normal 4 2 2 2 2 2 2 2 7" xfId="30054"/>
    <cellStyle name="Normal 4 2 2 2 2 2 2 3" xfId="7552"/>
    <cellStyle name="Normal 4 2 2 2 2 2 2 4" xfId="11837"/>
    <cellStyle name="Normal 4 2 2 2 2 2 2 5" xfId="16109"/>
    <cellStyle name="Normal 4 2 2 2 2 2 2 6" xfId="20343"/>
    <cellStyle name="Normal 4 2 2 2 2 2 2 7" xfId="24582"/>
    <cellStyle name="Normal 4 2 2 2 2 2 2 8" xfId="28656"/>
    <cellStyle name="Normal 4 2 2 2 2 2 3" xfId="1745"/>
    <cellStyle name="Normal 4 2 2 2 2 2 3 2" xfId="6721"/>
    <cellStyle name="Normal 4 2 2 2 2 2 3 3" xfId="11009"/>
    <cellStyle name="Normal 4 2 2 2 2 2 3 4" xfId="15284"/>
    <cellStyle name="Normal 4 2 2 2 2 2 3 5" xfId="19522"/>
    <cellStyle name="Normal 4 2 2 2 2 2 3 6" xfId="23765"/>
    <cellStyle name="Normal 4 2 2 2 2 2 3 7" xfId="27851"/>
    <cellStyle name="Normal 4 2 2 2 2 2 4" xfId="3577"/>
    <cellStyle name="Normal 4 2 2 2 2 2 4 2" xfId="8551"/>
    <cellStyle name="Normal 4 2 2 2 2 2 4 3" xfId="12828"/>
    <cellStyle name="Normal 4 2 2 2 2 2 4 4" xfId="17087"/>
    <cellStyle name="Normal 4 2 2 2 2 2 4 5" xfId="21306"/>
    <cellStyle name="Normal 4 2 2 2 2 2 4 6" xfId="25501"/>
    <cellStyle name="Normal 4 2 2 2 2 2 4 7" xfId="29397"/>
    <cellStyle name="Normal 4 2 2 2 2 2 5" xfId="4925"/>
    <cellStyle name="Normal 4 2 2 2 2 2 5 2" xfId="9897"/>
    <cellStyle name="Normal 4 2 2 2 2 2 5 3" xfId="14175"/>
    <cellStyle name="Normal 4 2 2 2 2 2 5 4" xfId="18432"/>
    <cellStyle name="Normal 4 2 2 2 2 2 5 5" xfId="22649"/>
    <cellStyle name="Normal 4 2 2 2 2 2 5 6" xfId="26835"/>
    <cellStyle name="Normal 4 2 2 2 2 2 5 7" xfId="30714"/>
    <cellStyle name="Normal 4 2 2 2 2 2 6" xfId="5843"/>
    <cellStyle name="Normal 4 2 2 2 2 2 7" xfId="10135"/>
    <cellStyle name="Normal 4 2 2 2 2 2 8" xfId="14413"/>
    <cellStyle name="Normal 4 2 2 2 2 2 9" xfId="18670"/>
    <cellStyle name="Normal 4 2 2 2 2 3" xfId="2124"/>
    <cellStyle name="Normal 4 2 2 2 2 3 2" xfId="3905"/>
    <cellStyle name="Normal 4 2 2 2 2 3 2 2" xfId="8879"/>
    <cellStyle name="Normal 4 2 2 2 2 3 2 3" xfId="13156"/>
    <cellStyle name="Normal 4 2 2 2 2 3 2 4" xfId="17415"/>
    <cellStyle name="Normal 4 2 2 2 2 3 2 5" xfId="21634"/>
    <cellStyle name="Normal 4 2 2 2 2 3 2 6" xfId="25829"/>
    <cellStyle name="Normal 4 2 2 2 2 3 2 7" xfId="29725"/>
    <cellStyle name="Normal 4 2 2 2 2 3 3" xfId="7100"/>
    <cellStyle name="Normal 4 2 2 2 2 3 4" xfId="11385"/>
    <cellStyle name="Normal 4 2 2 2 2 3 5" xfId="15657"/>
    <cellStyle name="Normal 4 2 2 2 2 3 6" xfId="19892"/>
    <cellStyle name="Normal 4 2 2 2 2 3 7" xfId="24130"/>
    <cellStyle name="Normal 4 2 2 2 2 3 8" xfId="28208"/>
    <cellStyle name="Normal 4 2 2 2 2 4" xfId="1263"/>
    <cellStyle name="Normal 4 2 2 2 2 4 2" xfId="6240"/>
    <cellStyle name="Normal 4 2 2 2 2 4 3" xfId="10529"/>
    <cellStyle name="Normal 4 2 2 2 2 4 4" xfId="14807"/>
    <cellStyle name="Normal 4 2 2 2 2 4 5" xfId="19050"/>
    <cellStyle name="Normal 4 2 2 2 2 4 6" xfId="23296"/>
    <cellStyle name="Normal 4 2 2 2 2 4 7" xfId="27401"/>
    <cellStyle name="Normal 4 2 2 2 2 5" xfId="3247"/>
    <cellStyle name="Normal 4 2 2 2 2 5 2" xfId="8221"/>
    <cellStyle name="Normal 4 2 2 2 2 5 3" xfId="12498"/>
    <cellStyle name="Normal 4 2 2 2 2 5 4" xfId="16758"/>
    <cellStyle name="Normal 4 2 2 2 2 5 5" xfId="20976"/>
    <cellStyle name="Normal 4 2 2 2 2 5 6" xfId="25172"/>
    <cellStyle name="Normal 4 2 2 2 2 5 7" xfId="29068"/>
    <cellStyle name="Normal 4 2 2 2 2 6" xfId="4596"/>
    <cellStyle name="Normal 4 2 2 2 2 6 2" xfId="9568"/>
    <cellStyle name="Normal 4 2 2 2 2 6 3" xfId="13846"/>
    <cellStyle name="Normal 4 2 2 2 2 6 4" xfId="18103"/>
    <cellStyle name="Normal 4 2 2 2 2 6 5" xfId="22320"/>
    <cellStyle name="Normal 4 2 2 2 2 6 6" xfId="26506"/>
    <cellStyle name="Normal 4 2 2 2 2 6 7" xfId="30385"/>
    <cellStyle name="Normal 4 2 2 2 2 7" xfId="5470"/>
    <cellStyle name="Normal 4 2 2 2 2 8" xfId="5551"/>
    <cellStyle name="Normal 4 2 2 2 2 9" xfId="4993"/>
    <cellStyle name="Normal 4 2 2 2 3" xfId="712"/>
    <cellStyle name="Normal 4 2 2 2 3 10" xfId="22768"/>
    <cellStyle name="Normal 4 2 2 2 3 11" xfId="26920"/>
    <cellStyle name="Normal 4 2 2 2 3 2" xfId="2577"/>
    <cellStyle name="Normal 4 2 2 2 3 2 2" xfId="4081"/>
    <cellStyle name="Normal 4 2 2 2 3 2 2 2" xfId="9055"/>
    <cellStyle name="Normal 4 2 2 2 3 2 2 3" xfId="13332"/>
    <cellStyle name="Normal 4 2 2 2 3 2 2 4" xfId="17591"/>
    <cellStyle name="Normal 4 2 2 2 3 2 2 5" xfId="21810"/>
    <cellStyle name="Normal 4 2 2 2 3 2 2 6" xfId="26005"/>
    <cellStyle name="Normal 4 2 2 2 3 2 2 7" xfId="29901"/>
    <cellStyle name="Normal 4 2 2 2 3 2 3" xfId="7553"/>
    <cellStyle name="Normal 4 2 2 2 3 2 4" xfId="11838"/>
    <cellStyle name="Normal 4 2 2 2 3 2 5" xfId="16110"/>
    <cellStyle name="Normal 4 2 2 2 3 2 6" xfId="20344"/>
    <cellStyle name="Normal 4 2 2 2 3 2 7" xfId="24583"/>
    <cellStyle name="Normal 4 2 2 2 3 2 8" xfId="28657"/>
    <cellStyle name="Normal 4 2 2 2 3 3" xfId="1746"/>
    <cellStyle name="Normal 4 2 2 2 3 3 2" xfId="6722"/>
    <cellStyle name="Normal 4 2 2 2 3 3 3" xfId="11010"/>
    <cellStyle name="Normal 4 2 2 2 3 3 4" xfId="15285"/>
    <cellStyle name="Normal 4 2 2 2 3 3 5" xfId="19523"/>
    <cellStyle name="Normal 4 2 2 2 3 3 6" xfId="23766"/>
    <cellStyle name="Normal 4 2 2 2 3 3 7" xfId="27852"/>
    <cellStyle name="Normal 4 2 2 2 3 4" xfId="3424"/>
    <cellStyle name="Normal 4 2 2 2 3 4 2" xfId="8398"/>
    <cellStyle name="Normal 4 2 2 2 3 4 3" xfId="12675"/>
    <cellStyle name="Normal 4 2 2 2 3 4 4" xfId="16934"/>
    <cellStyle name="Normal 4 2 2 2 3 4 5" xfId="21153"/>
    <cellStyle name="Normal 4 2 2 2 3 4 6" xfId="25348"/>
    <cellStyle name="Normal 4 2 2 2 3 4 7" xfId="29244"/>
    <cellStyle name="Normal 4 2 2 2 3 5" xfId="4772"/>
    <cellStyle name="Normal 4 2 2 2 3 5 2" xfId="9744"/>
    <cellStyle name="Normal 4 2 2 2 3 5 3" xfId="14022"/>
    <cellStyle name="Normal 4 2 2 2 3 5 4" xfId="18279"/>
    <cellStyle name="Normal 4 2 2 2 3 5 5" xfId="22496"/>
    <cellStyle name="Normal 4 2 2 2 3 5 6" xfId="26682"/>
    <cellStyle name="Normal 4 2 2 2 3 5 7" xfId="30561"/>
    <cellStyle name="Normal 4 2 2 2 3 6" xfId="5690"/>
    <cellStyle name="Normal 4 2 2 2 3 7" xfId="9982"/>
    <cellStyle name="Normal 4 2 2 2 3 8" xfId="14260"/>
    <cellStyle name="Normal 4 2 2 2 3 9" xfId="18517"/>
    <cellStyle name="Normal 4 2 2 2 4" xfId="1981"/>
    <cellStyle name="Normal 4 2 2 2 4 2" xfId="3752"/>
    <cellStyle name="Normal 4 2 2 2 4 2 2" xfId="8726"/>
    <cellStyle name="Normal 4 2 2 2 4 2 3" xfId="13003"/>
    <cellStyle name="Normal 4 2 2 2 4 2 4" xfId="17262"/>
    <cellStyle name="Normal 4 2 2 2 4 2 5" xfId="21481"/>
    <cellStyle name="Normal 4 2 2 2 4 2 6" xfId="25676"/>
    <cellStyle name="Normal 4 2 2 2 4 2 7" xfId="29572"/>
    <cellStyle name="Normal 4 2 2 2 4 3" xfId="6957"/>
    <cellStyle name="Normal 4 2 2 2 4 4" xfId="11242"/>
    <cellStyle name="Normal 4 2 2 2 4 5" xfId="15515"/>
    <cellStyle name="Normal 4 2 2 2 4 6" xfId="19751"/>
    <cellStyle name="Normal 4 2 2 2 4 7" xfId="23989"/>
    <cellStyle name="Normal 4 2 2 2 4 8" xfId="28067"/>
    <cellStyle name="Normal 4 2 2 2 5" xfId="1104"/>
    <cellStyle name="Normal 4 2 2 2 5 2" xfId="6082"/>
    <cellStyle name="Normal 4 2 2 2 5 3" xfId="10371"/>
    <cellStyle name="Normal 4 2 2 2 5 4" xfId="14649"/>
    <cellStyle name="Normal 4 2 2 2 5 5" xfId="18897"/>
    <cellStyle name="Normal 4 2 2 2 5 6" xfId="23144"/>
    <cellStyle name="Normal 4 2 2 2 5 7" xfId="27260"/>
    <cellStyle name="Normal 4 2 2 2 6" xfId="3094"/>
    <cellStyle name="Normal 4 2 2 2 6 2" xfId="8068"/>
    <cellStyle name="Normal 4 2 2 2 6 3" xfId="12345"/>
    <cellStyle name="Normal 4 2 2 2 6 4" xfId="16605"/>
    <cellStyle name="Normal 4 2 2 2 6 5" xfId="20823"/>
    <cellStyle name="Normal 4 2 2 2 6 6" xfId="25019"/>
    <cellStyle name="Normal 4 2 2 2 6 7" xfId="28915"/>
    <cellStyle name="Normal 4 2 2 2 7" xfId="4443"/>
    <cellStyle name="Normal 4 2 2 2 7 2" xfId="9415"/>
    <cellStyle name="Normal 4 2 2 2 7 3" xfId="13693"/>
    <cellStyle name="Normal 4 2 2 2 7 4" xfId="17950"/>
    <cellStyle name="Normal 4 2 2 2 7 5" xfId="22167"/>
    <cellStyle name="Normal 4 2 2 2 7 6" xfId="26353"/>
    <cellStyle name="Normal 4 2 2 2 7 7" xfId="30232"/>
    <cellStyle name="Normal 4 2 2 2 8" xfId="5308"/>
    <cellStyle name="Normal 4 2 2 2 9" xfId="7797"/>
    <cellStyle name="Normal 4 2 2 3" xfId="425"/>
    <cellStyle name="Normal 4 2 2 3 10" xfId="16268"/>
    <cellStyle name="Normal 4 2 2 3 11" xfId="20445"/>
    <cellStyle name="Normal 4 2 2 3 12" xfId="24721"/>
    <cellStyle name="Normal 4 2 2 3 2" xfId="799"/>
    <cellStyle name="Normal 4 2 2 3 2 10" xfId="22855"/>
    <cellStyle name="Normal 4 2 2 3 2 11" xfId="27007"/>
    <cellStyle name="Normal 4 2 2 3 2 2" xfId="2578"/>
    <cellStyle name="Normal 4 2 2 3 2 2 2" xfId="4168"/>
    <cellStyle name="Normal 4 2 2 3 2 2 2 2" xfId="9142"/>
    <cellStyle name="Normal 4 2 2 3 2 2 2 3" xfId="13419"/>
    <cellStyle name="Normal 4 2 2 3 2 2 2 4" xfId="17678"/>
    <cellStyle name="Normal 4 2 2 3 2 2 2 5" xfId="21897"/>
    <cellStyle name="Normal 4 2 2 3 2 2 2 6" xfId="26092"/>
    <cellStyle name="Normal 4 2 2 3 2 2 2 7" xfId="29988"/>
    <cellStyle name="Normal 4 2 2 3 2 2 3" xfId="7554"/>
    <cellStyle name="Normal 4 2 2 3 2 2 4" xfId="11839"/>
    <cellStyle name="Normal 4 2 2 3 2 2 5" xfId="16111"/>
    <cellStyle name="Normal 4 2 2 3 2 2 6" xfId="20345"/>
    <cellStyle name="Normal 4 2 2 3 2 2 7" xfId="24584"/>
    <cellStyle name="Normal 4 2 2 3 2 2 8" xfId="28658"/>
    <cellStyle name="Normal 4 2 2 3 2 3" xfId="1747"/>
    <cellStyle name="Normal 4 2 2 3 2 3 2" xfId="6723"/>
    <cellStyle name="Normal 4 2 2 3 2 3 3" xfId="11011"/>
    <cellStyle name="Normal 4 2 2 3 2 3 4" xfId="15286"/>
    <cellStyle name="Normal 4 2 2 3 2 3 5" xfId="19524"/>
    <cellStyle name="Normal 4 2 2 3 2 3 6" xfId="23767"/>
    <cellStyle name="Normal 4 2 2 3 2 3 7" xfId="27853"/>
    <cellStyle name="Normal 4 2 2 3 2 4" xfId="3511"/>
    <cellStyle name="Normal 4 2 2 3 2 4 2" xfId="8485"/>
    <cellStyle name="Normal 4 2 2 3 2 4 3" xfId="12762"/>
    <cellStyle name="Normal 4 2 2 3 2 4 4" xfId="17021"/>
    <cellStyle name="Normal 4 2 2 3 2 4 5" xfId="21240"/>
    <cellStyle name="Normal 4 2 2 3 2 4 6" xfId="25435"/>
    <cellStyle name="Normal 4 2 2 3 2 4 7" xfId="29331"/>
    <cellStyle name="Normal 4 2 2 3 2 5" xfId="4859"/>
    <cellStyle name="Normal 4 2 2 3 2 5 2" xfId="9831"/>
    <cellStyle name="Normal 4 2 2 3 2 5 3" xfId="14109"/>
    <cellStyle name="Normal 4 2 2 3 2 5 4" xfId="18366"/>
    <cellStyle name="Normal 4 2 2 3 2 5 5" xfId="22583"/>
    <cellStyle name="Normal 4 2 2 3 2 5 6" xfId="26769"/>
    <cellStyle name="Normal 4 2 2 3 2 5 7" xfId="30648"/>
    <cellStyle name="Normal 4 2 2 3 2 6" xfId="5777"/>
    <cellStyle name="Normal 4 2 2 3 2 7" xfId="10069"/>
    <cellStyle name="Normal 4 2 2 3 2 8" xfId="14347"/>
    <cellStyle name="Normal 4 2 2 3 2 9" xfId="18604"/>
    <cellStyle name="Normal 4 2 2 3 3" xfId="2058"/>
    <cellStyle name="Normal 4 2 2 3 3 2" xfId="3839"/>
    <cellStyle name="Normal 4 2 2 3 3 2 2" xfId="8813"/>
    <cellStyle name="Normal 4 2 2 3 3 2 3" xfId="13090"/>
    <cellStyle name="Normal 4 2 2 3 3 2 4" xfId="17349"/>
    <cellStyle name="Normal 4 2 2 3 3 2 5" xfId="21568"/>
    <cellStyle name="Normal 4 2 2 3 3 2 6" xfId="25763"/>
    <cellStyle name="Normal 4 2 2 3 3 2 7" xfId="29659"/>
    <cellStyle name="Normal 4 2 2 3 3 3" xfId="7034"/>
    <cellStyle name="Normal 4 2 2 3 3 4" xfId="11319"/>
    <cellStyle name="Normal 4 2 2 3 3 5" xfId="15591"/>
    <cellStyle name="Normal 4 2 2 3 3 6" xfId="19826"/>
    <cellStyle name="Normal 4 2 2 3 3 7" xfId="24064"/>
    <cellStyle name="Normal 4 2 2 3 3 8" xfId="28142"/>
    <cellStyle name="Normal 4 2 2 3 4" xfId="1197"/>
    <cellStyle name="Normal 4 2 2 3 4 2" xfId="6174"/>
    <cellStyle name="Normal 4 2 2 3 4 3" xfId="10463"/>
    <cellStyle name="Normal 4 2 2 3 4 4" xfId="14741"/>
    <cellStyle name="Normal 4 2 2 3 4 5" xfId="18984"/>
    <cellStyle name="Normal 4 2 2 3 4 6" xfId="23230"/>
    <cellStyle name="Normal 4 2 2 3 4 7" xfId="27335"/>
    <cellStyle name="Normal 4 2 2 3 5" xfId="3181"/>
    <cellStyle name="Normal 4 2 2 3 5 2" xfId="8155"/>
    <cellStyle name="Normal 4 2 2 3 5 3" xfId="12432"/>
    <cellStyle name="Normal 4 2 2 3 5 4" xfId="16692"/>
    <cellStyle name="Normal 4 2 2 3 5 5" xfId="20910"/>
    <cellStyle name="Normal 4 2 2 3 5 6" xfId="25106"/>
    <cellStyle name="Normal 4 2 2 3 5 7" xfId="29002"/>
    <cellStyle name="Normal 4 2 2 3 6" xfId="4530"/>
    <cellStyle name="Normal 4 2 2 3 6 2" xfId="9502"/>
    <cellStyle name="Normal 4 2 2 3 6 3" xfId="13780"/>
    <cellStyle name="Normal 4 2 2 3 6 4" xfId="18037"/>
    <cellStyle name="Normal 4 2 2 3 6 5" xfId="22254"/>
    <cellStyle name="Normal 4 2 2 3 6 6" xfId="26440"/>
    <cellStyle name="Normal 4 2 2 3 6 7" xfId="30319"/>
    <cellStyle name="Normal 4 2 2 3 7" xfId="5404"/>
    <cellStyle name="Normal 4 2 2 3 8" xfId="7712"/>
    <cellStyle name="Normal 4 2 2 3 9" xfId="11995"/>
    <cellStyle name="Normal 4 2 2 4" xfId="546"/>
    <cellStyle name="Normal 4 2 2 4 10" xfId="7755"/>
    <cellStyle name="Normal 4 2 2 4 11" xfId="11985"/>
    <cellStyle name="Normal 4 2 2 4 12" xfId="20612"/>
    <cellStyle name="Normal 4 2 2 4 2" xfId="920"/>
    <cellStyle name="Normal 4 2 2 4 2 10" xfId="22976"/>
    <cellStyle name="Normal 4 2 2 4 2 11" xfId="27128"/>
    <cellStyle name="Normal 4 2 2 4 2 2" xfId="2579"/>
    <cellStyle name="Normal 4 2 2 4 2 2 2" xfId="4289"/>
    <cellStyle name="Normal 4 2 2 4 2 2 2 2" xfId="9263"/>
    <cellStyle name="Normal 4 2 2 4 2 2 2 3" xfId="13540"/>
    <cellStyle name="Normal 4 2 2 4 2 2 2 4" xfId="17799"/>
    <cellStyle name="Normal 4 2 2 4 2 2 2 5" xfId="22018"/>
    <cellStyle name="Normal 4 2 2 4 2 2 2 6" xfId="26213"/>
    <cellStyle name="Normal 4 2 2 4 2 2 2 7" xfId="30109"/>
    <cellStyle name="Normal 4 2 2 4 2 2 3" xfId="7555"/>
    <cellStyle name="Normal 4 2 2 4 2 2 4" xfId="11840"/>
    <cellStyle name="Normal 4 2 2 4 2 2 5" xfId="16112"/>
    <cellStyle name="Normal 4 2 2 4 2 2 6" xfId="20346"/>
    <cellStyle name="Normal 4 2 2 4 2 2 7" xfId="24585"/>
    <cellStyle name="Normal 4 2 2 4 2 2 8" xfId="28659"/>
    <cellStyle name="Normal 4 2 2 4 2 3" xfId="1748"/>
    <cellStyle name="Normal 4 2 2 4 2 3 2" xfId="6724"/>
    <cellStyle name="Normal 4 2 2 4 2 3 3" xfId="11012"/>
    <cellStyle name="Normal 4 2 2 4 2 3 4" xfId="15287"/>
    <cellStyle name="Normal 4 2 2 4 2 3 5" xfId="19525"/>
    <cellStyle name="Normal 4 2 2 4 2 3 6" xfId="23768"/>
    <cellStyle name="Normal 4 2 2 4 2 3 7" xfId="27854"/>
    <cellStyle name="Normal 4 2 2 4 2 4" xfId="3632"/>
    <cellStyle name="Normal 4 2 2 4 2 4 2" xfId="8606"/>
    <cellStyle name="Normal 4 2 2 4 2 4 3" xfId="12883"/>
    <cellStyle name="Normal 4 2 2 4 2 4 4" xfId="17142"/>
    <cellStyle name="Normal 4 2 2 4 2 4 5" xfId="21361"/>
    <cellStyle name="Normal 4 2 2 4 2 4 6" xfId="25556"/>
    <cellStyle name="Normal 4 2 2 4 2 4 7" xfId="29452"/>
    <cellStyle name="Normal 4 2 2 4 2 5" xfId="4980"/>
    <cellStyle name="Normal 4 2 2 4 2 5 2" xfId="9952"/>
    <cellStyle name="Normal 4 2 2 4 2 5 3" xfId="14230"/>
    <cellStyle name="Normal 4 2 2 4 2 5 4" xfId="18487"/>
    <cellStyle name="Normal 4 2 2 4 2 5 5" xfId="22704"/>
    <cellStyle name="Normal 4 2 2 4 2 5 6" xfId="26890"/>
    <cellStyle name="Normal 4 2 2 4 2 5 7" xfId="30769"/>
    <cellStyle name="Normal 4 2 2 4 2 6" xfId="5898"/>
    <cellStyle name="Normal 4 2 2 4 2 7" xfId="10190"/>
    <cellStyle name="Normal 4 2 2 4 2 8" xfId="14468"/>
    <cellStyle name="Normal 4 2 2 4 2 9" xfId="18725"/>
    <cellStyle name="Normal 4 2 2 4 3" xfId="2192"/>
    <cellStyle name="Normal 4 2 2 4 3 2" xfId="3960"/>
    <cellStyle name="Normal 4 2 2 4 3 2 2" xfId="8934"/>
    <cellStyle name="Normal 4 2 2 4 3 2 3" xfId="13211"/>
    <cellStyle name="Normal 4 2 2 4 3 2 4" xfId="17470"/>
    <cellStyle name="Normal 4 2 2 4 3 2 5" xfId="21689"/>
    <cellStyle name="Normal 4 2 2 4 3 2 6" xfId="25884"/>
    <cellStyle name="Normal 4 2 2 4 3 2 7" xfId="29780"/>
    <cellStyle name="Normal 4 2 2 4 3 3" xfId="7168"/>
    <cellStyle name="Normal 4 2 2 4 3 4" xfId="11453"/>
    <cellStyle name="Normal 4 2 2 4 3 5" xfId="15725"/>
    <cellStyle name="Normal 4 2 2 4 3 6" xfId="19960"/>
    <cellStyle name="Normal 4 2 2 4 3 7" xfId="24198"/>
    <cellStyle name="Normal 4 2 2 4 3 8" xfId="28276"/>
    <cellStyle name="Normal 4 2 2 4 4" xfId="1335"/>
    <cellStyle name="Normal 4 2 2 4 4 2" xfId="6312"/>
    <cellStyle name="Normal 4 2 2 4 4 3" xfId="10601"/>
    <cellStyle name="Normal 4 2 2 4 4 4" xfId="14877"/>
    <cellStyle name="Normal 4 2 2 4 4 5" xfId="19119"/>
    <cellStyle name="Normal 4 2 2 4 4 6" xfId="23366"/>
    <cellStyle name="Normal 4 2 2 4 4 7" xfId="27469"/>
    <cellStyle name="Normal 4 2 2 4 5" xfId="3302"/>
    <cellStyle name="Normal 4 2 2 4 5 2" xfId="8276"/>
    <cellStyle name="Normal 4 2 2 4 5 3" xfId="12553"/>
    <cellStyle name="Normal 4 2 2 4 5 4" xfId="16813"/>
    <cellStyle name="Normal 4 2 2 4 5 5" xfId="21031"/>
    <cellStyle name="Normal 4 2 2 4 5 6" xfId="25227"/>
    <cellStyle name="Normal 4 2 2 4 5 7" xfId="29123"/>
    <cellStyle name="Normal 4 2 2 4 6" xfId="4651"/>
    <cellStyle name="Normal 4 2 2 4 6 2" xfId="9623"/>
    <cellStyle name="Normal 4 2 2 4 6 3" xfId="13901"/>
    <cellStyle name="Normal 4 2 2 4 6 4" xfId="18158"/>
    <cellStyle name="Normal 4 2 2 4 6 5" xfId="22375"/>
    <cellStyle name="Normal 4 2 2 4 6 6" xfId="26561"/>
    <cellStyle name="Normal 4 2 2 4 6 7" xfId="30440"/>
    <cellStyle name="Normal 4 2 2 4 7" xfId="5525"/>
    <cellStyle name="Normal 4 2 2 4 8" xfId="5205"/>
    <cellStyle name="Normal 4 2 2 4 9" xfId="5016"/>
    <cellStyle name="Normal 4 2 2 5" xfId="647"/>
    <cellStyle name="Normal 4 2 2 5 10" xfId="10273"/>
    <cellStyle name="Normal 4 2 2 5 11" xfId="20522"/>
    <cellStyle name="Normal 4 2 2 5 12" xfId="18793"/>
    <cellStyle name="Normal 4 2 2 5 2" xfId="1750"/>
    <cellStyle name="Normal 4 2 2 5 2 2" xfId="2581"/>
    <cellStyle name="Normal 4 2 2 5 2 2 2" xfId="7557"/>
    <cellStyle name="Normal 4 2 2 5 2 2 3" xfId="11842"/>
    <cellStyle name="Normal 4 2 2 5 2 2 4" xfId="16114"/>
    <cellStyle name="Normal 4 2 2 5 2 2 5" xfId="20348"/>
    <cellStyle name="Normal 4 2 2 5 2 2 6" xfId="24587"/>
    <cellStyle name="Normal 4 2 2 5 2 2 7" xfId="28661"/>
    <cellStyle name="Normal 4 2 2 5 2 3" xfId="4016"/>
    <cellStyle name="Normal 4 2 2 5 2 3 2" xfId="8990"/>
    <cellStyle name="Normal 4 2 2 5 2 3 3" xfId="13267"/>
    <cellStyle name="Normal 4 2 2 5 2 3 4" xfId="17526"/>
    <cellStyle name="Normal 4 2 2 5 2 3 5" xfId="21745"/>
    <cellStyle name="Normal 4 2 2 5 2 3 6" xfId="25940"/>
    <cellStyle name="Normal 4 2 2 5 2 3 7" xfId="29836"/>
    <cellStyle name="Normal 4 2 2 5 2 4" xfId="6726"/>
    <cellStyle name="Normal 4 2 2 5 2 5" xfId="11014"/>
    <cellStyle name="Normal 4 2 2 5 2 6" xfId="15289"/>
    <cellStyle name="Normal 4 2 2 5 2 7" xfId="19527"/>
    <cellStyle name="Normal 4 2 2 5 2 8" xfId="23770"/>
    <cellStyle name="Normal 4 2 2 5 2 9" xfId="27856"/>
    <cellStyle name="Normal 4 2 2 5 3" xfId="2580"/>
    <cellStyle name="Normal 4 2 2 5 3 2" xfId="7556"/>
    <cellStyle name="Normal 4 2 2 5 3 3" xfId="11841"/>
    <cellStyle name="Normal 4 2 2 5 3 4" xfId="16113"/>
    <cellStyle name="Normal 4 2 2 5 3 5" xfId="20347"/>
    <cellStyle name="Normal 4 2 2 5 3 6" xfId="24586"/>
    <cellStyle name="Normal 4 2 2 5 3 7" xfId="28660"/>
    <cellStyle name="Normal 4 2 2 5 4" xfId="1749"/>
    <cellStyle name="Normal 4 2 2 5 4 2" xfId="6725"/>
    <cellStyle name="Normal 4 2 2 5 4 3" xfId="11013"/>
    <cellStyle name="Normal 4 2 2 5 4 4" xfId="15288"/>
    <cellStyle name="Normal 4 2 2 5 4 5" xfId="19526"/>
    <cellStyle name="Normal 4 2 2 5 4 6" xfId="23769"/>
    <cellStyle name="Normal 4 2 2 5 4 7" xfId="27855"/>
    <cellStyle name="Normal 4 2 2 5 5" xfId="3359"/>
    <cellStyle name="Normal 4 2 2 5 5 2" xfId="8333"/>
    <cellStyle name="Normal 4 2 2 5 5 3" xfId="12610"/>
    <cellStyle name="Normal 4 2 2 5 5 4" xfId="16869"/>
    <cellStyle name="Normal 4 2 2 5 5 5" xfId="21088"/>
    <cellStyle name="Normal 4 2 2 5 5 6" xfId="25283"/>
    <cellStyle name="Normal 4 2 2 5 5 7" xfId="29179"/>
    <cellStyle name="Normal 4 2 2 5 6" xfId="4707"/>
    <cellStyle name="Normal 4 2 2 5 6 2" xfId="9679"/>
    <cellStyle name="Normal 4 2 2 5 6 3" xfId="13957"/>
    <cellStyle name="Normal 4 2 2 5 6 4" xfId="18214"/>
    <cellStyle name="Normal 4 2 2 5 6 5" xfId="22431"/>
    <cellStyle name="Normal 4 2 2 5 6 6" xfId="26617"/>
    <cellStyle name="Normal 4 2 2 5 6 7" xfId="30496"/>
    <cellStyle name="Normal 4 2 2 5 7" xfId="5625"/>
    <cellStyle name="Normal 4 2 2 5 8" xfId="5271"/>
    <cellStyle name="Normal 4 2 2 5 9" xfId="5983"/>
    <cellStyle name="Normal 4 2 2 6" xfId="1751"/>
    <cellStyle name="Normal 4 2 2 6 2" xfId="2582"/>
    <cellStyle name="Normal 4 2 2 6 2 2" xfId="7558"/>
    <cellStyle name="Normal 4 2 2 6 2 3" xfId="11843"/>
    <cellStyle name="Normal 4 2 2 6 2 4" xfId="16115"/>
    <cellStyle name="Normal 4 2 2 6 2 5" xfId="20349"/>
    <cellStyle name="Normal 4 2 2 6 2 6" xfId="24588"/>
    <cellStyle name="Normal 4 2 2 6 2 7" xfId="28662"/>
    <cellStyle name="Normal 4 2 2 6 3" xfId="3687"/>
    <cellStyle name="Normal 4 2 2 6 3 2" xfId="8661"/>
    <cellStyle name="Normal 4 2 2 6 3 3" xfId="12938"/>
    <cellStyle name="Normal 4 2 2 6 3 4" xfId="17197"/>
    <cellStyle name="Normal 4 2 2 6 3 5" xfId="21416"/>
    <cellStyle name="Normal 4 2 2 6 3 6" xfId="25611"/>
    <cellStyle name="Normal 4 2 2 6 3 7" xfId="29507"/>
    <cellStyle name="Normal 4 2 2 6 4" xfId="6727"/>
    <cellStyle name="Normal 4 2 2 6 5" xfId="11015"/>
    <cellStyle name="Normal 4 2 2 6 6" xfId="15290"/>
    <cellStyle name="Normal 4 2 2 6 7" xfId="19528"/>
    <cellStyle name="Normal 4 2 2 6 8" xfId="23771"/>
    <cellStyle name="Normal 4 2 2 6 9" xfId="27857"/>
    <cellStyle name="Normal 4 2 2 7" xfId="1900"/>
    <cellStyle name="Normal 4 2 2 7 2" xfId="6876"/>
    <cellStyle name="Normal 4 2 2 7 3" xfId="11162"/>
    <cellStyle name="Normal 4 2 2 7 4" xfId="15435"/>
    <cellStyle name="Normal 4 2 2 7 5" xfId="19672"/>
    <cellStyle name="Normal 4 2 2 7 6" xfId="23911"/>
    <cellStyle name="Normal 4 2 2 7 7" xfId="27992"/>
    <cellStyle name="Normal 4 2 2 8" xfId="1000"/>
    <cellStyle name="Normal 4 2 2 8 2" xfId="5978"/>
    <cellStyle name="Normal 4 2 2 8 3" xfId="10268"/>
    <cellStyle name="Normal 4 2 2 8 4" xfId="14546"/>
    <cellStyle name="Normal 4 2 2 8 5" xfId="18799"/>
    <cellStyle name="Normal 4 2 2 8 6" xfId="23050"/>
    <cellStyle name="Normal 4 2 2 8 7" xfId="27184"/>
    <cellStyle name="Normal 4 2 2 9" xfId="3028"/>
    <cellStyle name="Normal 4 2 2 9 2" xfId="8002"/>
    <cellStyle name="Normal 4 2 2 9 3" xfId="12279"/>
    <cellStyle name="Normal 4 2 2 9 4" xfId="16539"/>
    <cellStyle name="Normal 4 2 2 9 5" xfId="20758"/>
    <cellStyle name="Normal 4 2 2 9 6" xfId="24954"/>
    <cellStyle name="Normal 4 2 2 9 7" xfId="28850"/>
    <cellStyle name="Normal 4 2 3" xfId="322"/>
    <cellStyle name="Normal 4 2 3 10" xfId="12001"/>
    <cellStyle name="Normal 4 2 3 11" xfId="16274"/>
    <cellStyle name="Normal 4 2 3 12" xfId="20605"/>
    <cellStyle name="Normal 4 2 3 13" xfId="24727"/>
    <cellStyle name="Normal 4 2 3 2" xfId="486"/>
    <cellStyle name="Normal 4 2 3 2 10" xfId="5561"/>
    <cellStyle name="Normal 4 2 3 2 11" xfId="15462"/>
    <cellStyle name="Normal 4 2 3 2 12" xfId="17830"/>
    <cellStyle name="Normal 4 2 3 2 2" xfId="860"/>
    <cellStyle name="Normal 4 2 3 2 2 10" xfId="22916"/>
    <cellStyle name="Normal 4 2 3 2 2 11" xfId="27068"/>
    <cellStyle name="Normal 4 2 3 2 2 2" xfId="2583"/>
    <cellStyle name="Normal 4 2 3 2 2 2 2" xfId="4229"/>
    <cellStyle name="Normal 4 2 3 2 2 2 2 2" xfId="9203"/>
    <cellStyle name="Normal 4 2 3 2 2 2 2 3" xfId="13480"/>
    <cellStyle name="Normal 4 2 3 2 2 2 2 4" xfId="17739"/>
    <cellStyle name="Normal 4 2 3 2 2 2 2 5" xfId="21958"/>
    <cellStyle name="Normal 4 2 3 2 2 2 2 6" xfId="26153"/>
    <cellStyle name="Normal 4 2 3 2 2 2 2 7" xfId="30049"/>
    <cellStyle name="Normal 4 2 3 2 2 2 3" xfId="7559"/>
    <cellStyle name="Normal 4 2 3 2 2 2 4" xfId="11844"/>
    <cellStyle name="Normal 4 2 3 2 2 2 5" xfId="16116"/>
    <cellStyle name="Normal 4 2 3 2 2 2 6" xfId="20350"/>
    <cellStyle name="Normal 4 2 3 2 2 2 7" xfId="24589"/>
    <cellStyle name="Normal 4 2 3 2 2 2 8" xfId="28663"/>
    <cellStyle name="Normal 4 2 3 2 2 3" xfId="1752"/>
    <cellStyle name="Normal 4 2 3 2 2 3 2" xfId="6728"/>
    <cellStyle name="Normal 4 2 3 2 2 3 3" xfId="11016"/>
    <cellStyle name="Normal 4 2 3 2 2 3 4" xfId="15291"/>
    <cellStyle name="Normal 4 2 3 2 2 3 5" xfId="19529"/>
    <cellStyle name="Normal 4 2 3 2 2 3 6" xfId="23772"/>
    <cellStyle name="Normal 4 2 3 2 2 3 7" xfId="27858"/>
    <cellStyle name="Normal 4 2 3 2 2 4" xfId="3572"/>
    <cellStyle name="Normal 4 2 3 2 2 4 2" xfId="8546"/>
    <cellStyle name="Normal 4 2 3 2 2 4 3" xfId="12823"/>
    <cellStyle name="Normal 4 2 3 2 2 4 4" xfId="17082"/>
    <cellStyle name="Normal 4 2 3 2 2 4 5" xfId="21301"/>
    <cellStyle name="Normal 4 2 3 2 2 4 6" xfId="25496"/>
    <cellStyle name="Normal 4 2 3 2 2 4 7" xfId="29392"/>
    <cellStyle name="Normal 4 2 3 2 2 5" xfId="4920"/>
    <cellStyle name="Normal 4 2 3 2 2 5 2" xfId="9892"/>
    <cellStyle name="Normal 4 2 3 2 2 5 3" xfId="14170"/>
    <cellStyle name="Normal 4 2 3 2 2 5 4" xfId="18427"/>
    <cellStyle name="Normal 4 2 3 2 2 5 5" xfId="22644"/>
    <cellStyle name="Normal 4 2 3 2 2 5 6" xfId="26830"/>
    <cellStyle name="Normal 4 2 3 2 2 5 7" xfId="30709"/>
    <cellStyle name="Normal 4 2 3 2 2 6" xfId="5838"/>
    <cellStyle name="Normal 4 2 3 2 2 7" xfId="10130"/>
    <cellStyle name="Normal 4 2 3 2 2 8" xfId="14408"/>
    <cellStyle name="Normal 4 2 3 2 2 9" xfId="18665"/>
    <cellStyle name="Normal 4 2 3 2 3" xfId="2119"/>
    <cellStyle name="Normal 4 2 3 2 3 2" xfId="3900"/>
    <cellStyle name="Normal 4 2 3 2 3 2 2" xfId="8874"/>
    <cellStyle name="Normal 4 2 3 2 3 2 3" xfId="13151"/>
    <cellStyle name="Normal 4 2 3 2 3 2 4" xfId="17410"/>
    <cellStyle name="Normal 4 2 3 2 3 2 5" xfId="21629"/>
    <cellStyle name="Normal 4 2 3 2 3 2 6" xfId="25824"/>
    <cellStyle name="Normal 4 2 3 2 3 2 7" xfId="29720"/>
    <cellStyle name="Normal 4 2 3 2 3 3" xfId="7095"/>
    <cellStyle name="Normal 4 2 3 2 3 4" xfId="11380"/>
    <cellStyle name="Normal 4 2 3 2 3 5" xfId="15652"/>
    <cellStyle name="Normal 4 2 3 2 3 6" xfId="19887"/>
    <cellStyle name="Normal 4 2 3 2 3 7" xfId="24125"/>
    <cellStyle name="Normal 4 2 3 2 3 8" xfId="28203"/>
    <cellStyle name="Normal 4 2 3 2 4" xfId="1258"/>
    <cellStyle name="Normal 4 2 3 2 4 2" xfId="6235"/>
    <cellStyle name="Normal 4 2 3 2 4 3" xfId="10524"/>
    <cellStyle name="Normal 4 2 3 2 4 4" xfId="14802"/>
    <cellStyle name="Normal 4 2 3 2 4 5" xfId="19045"/>
    <cellStyle name="Normal 4 2 3 2 4 6" xfId="23291"/>
    <cellStyle name="Normal 4 2 3 2 4 7" xfId="27396"/>
    <cellStyle name="Normal 4 2 3 2 5" xfId="3242"/>
    <cellStyle name="Normal 4 2 3 2 5 2" xfId="8216"/>
    <cellStyle name="Normal 4 2 3 2 5 3" xfId="12493"/>
    <cellStyle name="Normal 4 2 3 2 5 4" xfId="16753"/>
    <cellStyle name="Normal 4 2 3 2 5 5" xfId="20971"/>
    <cellStyle name="Normal 4 2 3 2 5 6" xfId="25167"/>
    <cellStyle name="Normal 4 2 3 2 5 7" xfId="29063"/>
    <cellStyle name="Normal 4 2 3 2 6" xfId="4591"/>
    <cellStyle name="Normal 4 2 3 2 6 2" xfId="9563"/>
    <cellStyle name="Normal 4 2 3 2 6 3" xfId="13841"/>
    <cellStyle name="Normal 4 2 3 2 6 4" xfId="18098"/>
    <cellStyle name="Normal 4 2 3 2 6 5" xfId="22315"/>
    <cellStyle name="Normal 4 2 3 2 6 6" xfId="26501"/>
    <cellStyle name="Normal 4 2 3 2 6 7" xfId="30380"/>
    <cellStyle name="Normal 4 2 3 2 7" xfId="5465"/>
    <cellStyle name="Normal 4 2 3 2 8" xfId="5201"/>
    <cellStyle name="Normal 4 2 3 2 9" xfId="5186"/>
    <cellStyle name="Normal 4 2 3 3" xfId="705"/>
    <cellStyle name="Normal 4 2 3 3 10" xfId="22761"/>
    <cellStyle name="Normal 4 2 3 3 11" xfId="26913"/>
    <cellStyle name="Normal 4 2 3 3 2" xfId="2584"/>
    <cellStyle name="Normal 4 2 3 3 2 2" xfId="4074"/>
    <cellStyle name="Normal 4 2 3 3 2 2 2" xfId="9048"/>
    <cellStyle name="Normal 4 2 3 3 2 2 3" xfId="13325"/>
    <cellStyle name="Normal 4 2 3 3 2 2 4" xfId="17584"/>
    <cellStyle name="Normal 4 2 3 3 2 2 5" xfId="21803"/>
    <cellStyle name="Normal 4 2 3 3 2 2 6" xfId="25998"/>
    <cellStyle name="Normal 4 2 3 3 2 2 7" xfId="29894"/>
    <cellStyle name="Normal 4 2 3 3 2 3" xfId="7560"/>
    <cellStyle name="Normal 4 2 3 3 2 4" xfId="11845"/>
    <cellStyle name="Normal 4 2 3 3 2 5" xfId="16117"/>
    <cellStyle name="Normal 4 2 3 3 2 6" xfId="20351"/>
    <cellStyle name="Normal 4 2 3 3 2 7" xfId="24590"/>
    <cellStyle name="Normal 4 2 3 3 2 8" xfId="28664"/>
    <cellStyle name="Normal 4 2 3 3 3" xfId="1753"/>
    <cellStyle name="Normal 4 2 3 3 3 2" xfId="6729"/>
    <cellStyle name="Normal 4 2 3 3 3 3" xfId="11017"/>
    <cellStyle name="Normal 4 2 3 3 3 4" xfId="15292"/>
    <cellStyle name="Normal 4 2 3 3 3 5" xfId="19530"/>
    <cellStyle name="Normal 4 2 3 3 3 6" xfId="23773"/>
    <cellStyle name="Normal 4 2 3 3 3 7" xfId="27859"/>
    <cellStyle name="Normal 4 2 3 3 4" xfId="3417"/>
    <cellStyle name="Normal 4 2 3 3 4 2" xfId="8391"/>
    <cellStyle name="Normal 4 2 3 3 4 3" xfId="12668"/>
    <cellStyle name="Normal 4 2 3 3 4 4" xfId="16927"/>
    <cellStyle name="Normal 4 2 3 3 4 5" xfId="21146"/>
    <cellStyle name="Normal 4 2 3 3 4 6" xfId="25341"/>
    <cellStyle name="Normal 4 2 3 3 4 7" xfId="29237"/>
    <cellStyle name="Normal 4 2 3 3 5" xfId="4765"/>
    <cellStyle name="Normal 4 2 3 3 5 2" xfId="9737"/>
    <cellStyle name="Normal 4 2 3 3 5 3" xfId="14015"/>
    <cellStyle name="Normal 4 2 3 3 5 4" xfId="18272"/>
    <cellStyle name="Normal 4 2 3 3 5 5" xfId="22489"/>
    <cellStyle name="Normal 4 2 3 3 5 6" xfId="26675"/>
    <cellStyle name="Normal 4 2 3 3 5 7" xfId="30554"/>
    <cellStyle name="Normal 4 2 3 3 6" xfId="5683"/>
    <cellStyle name="Normal 4 2 3 3 7" xfId="9975"/>
    <cellStyle name="Normal 4 2 3 3 8" xfId="14253"/>
    <cellStyle name="Normal 4 2 3 3 9" xfId="18510"/>
    <cellStyle name="Normal 4 2 3 4" xfId="1967"/>
    <cellStyle name="Normal 4 2 3 4 2" xfId="3745"/>
    <cellStyle name="Normal 4 2 3 4 2 2" xfId="8719"/>
    <cellStyle name="Normal 4 2 3 4 2 3" xfId="12996"/>
    <cellStyle name="Normal 4 2 3 4 2 4" xfId="17255"/>
    <cellStyle name="Normal 4 2 3 4 2 5" xfId="21474"/>
    <cellStyle name="Normal 4 2 3 4 2 6" xfId="25669"/>
    <cellStyle name="Normal 4 2 3 4 2 7" xfId="29565"/>
    <cellStyle name="Normal 4 2 3 4 3" xfId="6943"/>
    <cellStyle name="Normal 4 2 3 4 4" xfId="11228"/>
    <cellStyle name="Normal 4 2 3 4 5" xfId="15501"/>
    <cellStyle name="Normal 4 2 3 4 6" xfId="19737"/>
    <cellStyle name="Normal 4 2 3 4 7" xfId="23975"/>
    <cellStyle name="Normal 4 2 3 4 8" xfId="28053"/>
    <cellStyle name="Normal 4 2 3 5" xfId="1083"/>
    <cellStyle name="Normal 4 2 3 5 2" xfId="6061"/>
    <cellStyle name="Normal 4 2 3 5 3" xfId="10350"/>
    <cellStyle name="Normal 4 2 3 5 4" xfId="14628"/>
    <cellStyle name="Normal 4 2 3 5 5" xfId="18877"/>
    <cellStyle name="Normal 4 2 3 5 6" xfId="23125"/>
    <cellStyle name="Normal 4 2 3 5 7" xfId="27245"/>
    <cellStyle name="Normal 4 2 3 6" xfId="3087"/>
    <cellStyle name="Normal 4 2 3 6 2" xfId="8061"/>
    <cellStyle name="Normal 4 2 3 6 3" xfId="12338"/>
    <cellStyle name="Normal 4 2 3 6 4" xfId="16598"/>
    <cellStyle name="Normal 4 2 3 6 5" xfId="20816"/>
    <cellStyle name="Normal 4 2 3 6 6" xfId="25012"/>
    <cellStyle name="Normal 4 2 3 6 7" xfId="28908"/>
    <cellStyle name="Normal 4 2 3 7" xfId="4436"/>
    <cellStyle name="Normal 4 2 3 7 2" xfId="9408"/>
    <cellStyle name="Normal 4 2 3 7 3" xfId="13686"/>
    <cellStyle name="Normal 4 2 3 7 4" xfId="17943"/>
    <cellStyle name="Normal 4 2 3 7 5" xfId="22160"/>
    <cellStyle name="Normal 4 2 3 7 6" xfId="26346"/>
    <cellStyle name="Normal 4 2 3 7 7" xfId="30225"/>
    <cellStyle name="Normal 4 2 3 8" xfId="5301"/>
    <cellStyle name="Normal 4 2 3 9" xfId="7718"/>
    <cellStyle name="Normal 4 2 4" xfId="391"/>
    <cellStyle name="Normal 4 2 4 10" xfId="10213"/>
    <cellStyle name="Normal 4 2 4 11" xfId="14492"/>
    <cellStyle name="Normal 4 2 4 12" xfId="20489"/>
    <cellStyle name="Normal 4 2 4 13" xfId="22997"/>
    <cellStyle name="Normal 4 2 4 2" xfId="765"/>
    <cellStyle name="Normal 4 2 4 2 10" xfId="22821"/>
    <cellStyle name="Normal 4 2 4 2 11" xfId="26973"/>
    <cellStyle name="Normal 4 2 4 2 2" xfId="2585"/>
    <cellStyle name="Normal 4 2 4 2 2 2" xfId="4134"/>
    <cellStyle name="Normal 4 2 4 2 2 2 2" xfId="9108"/>
    <cellStyle name="Normal 4 2 4 2 2 2 3" xfId="13385"/>
    <cellStyle name="Normal 4 2 4 2 2 2 4" xfId="17644"/>
    <cellStyle name="Normal 4 2 4 2 2 2 5" xfId="21863"/>
    <cellStyle name="Normal 4 2 4 2 2 2 6" xfId="26058"/>
    <cellStyle name="Normal 4 2 4 2 2 2 7" xfId="29954"/>
    <cellStyle name="Normal 4 2 4 2 2 3" xfId="7561"/>
    <cellStyle name="Normal 4 2 4 2 2 4" xfId="11846"/>
    <cellStyle name="Normal 4 2 4 2 2 5" xfId="16118"/>
    <cellStyle name="Normal 4 2 4 2 2 6" xfId="20352"/>
    <cellStyle name="Normal 4 2 4 2 2 7" xfId="24591"/>
    <cellStyle name="Normal 4 2 4 2 2 8" xfId="28665"/>
    <cellStyle name="Normal 4 2 4 2 3" xfId="1754"/>
    <cellStyle name="Normal 4 2 4 2 3 2" xfId="6730"/>
    <cellStyle name="Normal 4 2 4 2 3 3" xfId="11018"/>
    <cellStyle name="Normal 4 2 4 2 3 4" xfId="15293"/>
    <cellStyle name="Normal 4 2 4 2 3 5" xfId="19531"/>
    <cellStyle name="Normal 4 2 4 2 3 6" xfId="23774"/>
    <cellStyle name="Normal 4 2 4 2 3 7" xfId="27860"/>
    <cellStyle name="Normal 4 2 4 2 4" xfId="3477"/>
    <cellStyle name="Normal 4 2 4 2 4 2" xfId="8451"/>
    <cellStyle name="Normal 4 2 4 2 4 3" xfId="12728"/>
    <cellStyle name="Normal 4 2 4 2 4 4" xfId="16987"/>
    <cellStyle name="Normal 4 2 4 2 4 5" xfId="21206"/>
    <cellStyle name="Normal 4 2 4 2 4 6" xfId="25401"/>
    <cellStyle name="Normal 4 2 4 2 4 7" xfId="29297"/>
    <cellStyle name="Normal 4 2 4 2 5" xfId="4825"/>
    <cellStyle name="Normal 4 2 4 2 5 2" xfId="9797"/>
    <cellStyle name="Normal 4 2 4 2 5 3" xfId="14075"/>
    <cellStyle name="Normal 4 2 4 2 5 4" xfId="18332"/>
    <cellStyle name="Normal 4 2 4 2 5 5" xfId="22549"/>
    <cellStyle name="Normal 4 2 4 2 5 6" xfId="26735"/>
    <cellStyle name="Normal 4 2 4 2 5 7" xfId="30614"/>
    <cellStyle name="Normal 4 2 4 2 6" xfId="5743"/>
    <cellStyle name="Normal 4 2 4 2 7" xfId="10035"/>
    <cellStyle name="Normal 4 2 4 2 8" xfId="14313"/>
    <cellStyle name="Normal 4 2 4 2 9" xfId="18570"/>
    <cellStyle name="Normal 4 2 4 3" xfId="2024"/>
    <cellStyle name="Normal 4 2 4 3 2" xfId="3805"/>
    <cellStyle name="Normal 4 2 4 3 2 2" xfId="8779"/>
    <cellStyle name="Normal 4 2 4 3 2 3" xfId="13056"/>
    <cellStyle name="Normal 4 2 4 3 2 4" xfId="17315"/>
    <cellStyle name="Normal 4 2 4 3 2 5" xfId="21534"/>
    <cellStyle name="Normal 4 2 4 3 2 6" xfId="25729"/>
    <cellStyle name="Normal 4 2 4 3 2 7" xfId="29625"/>
    <cellStyle name="Normal 4 2 4 3 3" xfId="7000"/>
    <cellStyle name="Normal 4 2 4 3 4" xfId="11285"/>
    <cellStyle name="Normal 4 2 4 3 5" xfId="15557"/>
    <cellStyle name="Normal 4 2 4 3 6" xfId="19792"/>
    <cellStyle name="Normal 4 2 4 3 7" xfId="24030"/>
    <cellStyle name="Normal 4 2 4 3 8" xfId="28108"/>
    <cellStyle name="Normal 4 2 4 4" xfId="1163"/>
    <cellStyle name="Normal 4 2 4 4 2" xfId="6140"/>
    <cellStyle name="Normal 4 2 4 4 3" xfId="10429"/>
    <cellStyle name="Normal 4 2 4 4 4" xfId="14707"/>
    <cellStyle name="Normal 4 2 4 4 5" xfId="18950"/>
    <cellStyle name="Normal 4 2 4 4 6" xfId="23196"/>
    <cellStyle name="Normal 4 2 4 4 7" xfId="27301"/>
    <cellStyle name="Normal 4 2 4 5" xfId="2891"/>
    <cellStyle name="Normal 4 2 4 6" xfId="3147"/>
    <cellStyle name="Normal 4 2 4 6 2" xfId="8121"/>
    <cellStyle name="Normal 4 2 4 6 3" xfId="12398"/>
    <cellStyle name="Normal 4 2 4 6 4" xfId="16658"/>
    <cellStyle name="Normal 4 2 4 6 5" xfId="20876"/>
    <cellStyle name="Normal 4 2 4 6 6" xfId="25072"/>
    <cellStyle name="Normal 4 2 4 6 7" xfId="28968"/>
    <cellStyle name="Normal 4 2 4 7" xfId="4496"/>
    <cellStyle name="Normal 4 2 4 7 2" xfId="9468"/>
    <cellStyle name="Normal 4 2 4 7 3" xfId="13746"/>
    <cellStyle name="Normal 4 2 4 7 4" xfId="18003"/>
    <cellStyle name="Normal 4 2 4 7 5" xfId="22220"/>
    <cellStyle name="Normal 4 2 4 7 6" xfId="26406"/>
    <cellStyle name="Normal 4 2 4 7 7" xfId="30285"/>
    <cellStyle name="Normal 4 2 4 8" xfId="5370"/>
    <cellStyle name="Normal 4 2 4 9" xfId="5923"/>
    <cellStyle name="Normal 4 2 5" xfId="539"/>
    <cellStyle name="Normal 4 2 5 10" xfId="9285"/>
    <cellStyle name="Normal 4 2 5 11" xfId="19405"/>
    <cellStyle name="Normal 4 2 5 12" xfId="20525"/>
    <cellStyle name="Normal 4 2 5 2" xfId="913"/>
    <cellStyle name="Normal 4 2 5 2 10" xfId="22969"/>
    <cellStyle name="Normal 4 2 5 2 11" xfId="27121"/>
    <cellStyle name="Normal 4 2 5 2 2" xfId="2586"/>
    <cellStyle name="Normal 4 2 5 2 2 2" xfId="4282"/>
    <cellStyle name="Normal 4 2 5 2 2 2 2" xfId="9256"/>
    <cellStyle name="Normal 4 2 5 2 2 2 3" xfId="13533"/>
    <cellStyle name="Normal 4 2 5 2 2 2 4" xfId="17792"/>
    <cellStyle name="Normal 4 2 5 2 2 2 5" xfId="22011"/>
    <cellStyle name="Normal 4 2 5 2 2 2 6" xfId="26206"/>
    <cellStyle name="Normal 4 2 5 2 2 2 7" xfId="30102"/>
    <cellStyle name="Normal 4 2 5 2 2 3" xfId="7562"/>
    <cellStyle name="Normal 4 2 5 2 2 4" xfId="11847"/>
    <cellStyle name="Normal 4 2 5 2 2 5" xfId="16119"/>
    <cellStyle name="Normal 4 2 5 2 2 6" xfId="20353"/>
    <cellStyle name="Normal 4 2 5 2 2 7" xfId="24592"/>
    <cellStyle name="Normal 4 2 5 2 2 8" xfId="28666"/>
    <cellStyle name="Normal 4 2 5 2 3" xfId="1755"/>
    <cellStyle name="Normal 4 2 5 2 3 2" xfId="6731"/>
    <cellStyle name="Normal 4 2 5 2 3 3" xfId="11019"/>
    <cellStyle name="Normal 4 2 5 2 3 4" xfId="15294"/>
    <cellStyle name="Normal 4 2 5 2 3 5" xfId="19532"/>
    <cellStyle name="Normal 4 2 5 2 3 6" xfId="23775"/>
    <cellStyle name="Normal 4 2 5 2 3 7" xfId="27861"/>
    <cellStyle name="Normal 4 2 5 2 4" xfId="3625"/>
    <cellStyle name="Normal 4 2 5 2 4 2" xfId="8599"/>
    <cellStyle name="Normal 4 2 5 2 4 3" xfId="12876"/>
    <cellStyle name="Normal 4 2 5 2 4 4" xfId="17135"/>
    <cellStyle name="Normal 4 2 5 2 4 5" xfId="21354"/>
    <cellStyle name="Normal 4 2 5 2 4 6" xfId="25549"/>
    <cellStyle name="Normal 4 2 5 2 4 7" xfId="29445"/>
    <cellStyle name="Normal 4 2 5 2 5" xfId="4973"/>
    <cellStyle name="Normal 4 2 5 2 5 2" xfId="9945"/>
    <cellStyle name="Normal 4 2 5 2 5 3" xfId="14223"/>
    <cellStyle name="Normal 4 2 5 2 5 4" xfId="18480"/>
    <cellStyle name="Normal 4 2 5 2 5 5" xfId="22697"/>
    <cellStyle name="Normal 4 2 5 2 5 6" xfId="26883"/>
    <cellStyle name="Normal 4 2 5 2 5 7" xfId="30762"/>
    <cellStyle name="Normal 4 2 5 2 6" xfId="5891"/>
    <cellStyle name="Normal 4 2 5 2 7" xfId="10183"/>
    <cellStyle name="Normal 4 2 5 2 8" xfId="14461"/>
    <cellStyle name="Normal 4 2 5 2 9" xfId="18718"/>
    <cellStyle name="Normal 4 2 5 3" xfId="2186"/>
    <cellStyle name="Normal 4 2 5 3 2" xfId="3953"/>
    <cellStyle name="Normal 4 2 5 3 2 2" xfId="8927"/>
    <cellStyle name="Normal 4 2 5 3 2 3" xfId="13204"/>
    <cellStyle name="Normal 4 2 5 3 2 4" xfId="17463"/>
    <cellStyle name="Normal 4 2 5 3 2 5" xfId="21682"/>
    <cellStyle name="Normal 4 2 5 3 2 6" xfId="25877"/>
    <cellStyle name="Normal 4 2 5 3 2 7" xfId="29773"/>
    <cellStyle name="Normal 4 2 5 3 3" xfId="7162"/>
    <cellStyle name="Normal 4 2 5 3 4" xfId="11447"/>
    <cellStyle name="Normal 4 2 5 3 5" xfId="15719"/>
    <cellStyle name="Normal 4 2 5 3 6" xfId="19954"/>
    <cellStyle name="Normal 4 2 5 3 7" xfId="24192"/>
    <cellStyle name="Normal 4 2 5 3 8" xfId="28270"/>
    <cellStyle name="Normal 4 2 5 4" xfId="1329"/>
    <cellStyle name="Normal 4 2 5 4 2" xfId="6306"/>
    <cellStyle name="Normal 4 2 5 4 3" xfId="10595"/>
    <cellStyle name="Normal 4 2 5 4 4" xfId="14871"/>
    <cellStyle name="Normal 4 2 5 4 5" xfId="19113"/>
    <cellStyle name="Normal 4 2 5 4 6" xfId="23360"/>
    <cellStyle name="Normal 4 2 5 4 7" xfId="27463"/>
    <cellStyle name="Normal 4 2 5 5" xfId="3295"/>
    <cellStyle name="Normal 4 2 5 5 2" xfId="8269"/>
    <cellStyle name="Normal 4 2 5 5 3" xfId="12546"/>
    <cellStyle name="Normal 4 2 5 5 4" xfId="16806"/>
    <cellStyle name="Normal 4 2 5 5 5" xfId="21024"/>
    <cellStyle name="Normal 4 2 5 5 6" xfId="25220"/>
    <cellStyle name="Normal 4 2 5 5 7" xfId="29116"/>
    <cellStyle name="Normal 4 2 5 6" xfId="4644"/>
    <cellStyle name="Normal 4 2 5 6 2" xfId="9616"/>
    <cellStyle name="Normal 4 2 5 6 3" xfId="13894"/>
    <cellStyle name="Normal 4 2 5 6 4" xfId="18151"/>
    <cellStyle name="Normal 4 2 5 6 5" xfId="22368"/>
    <cellStyle name="Normal 4 2 5 6 6" xfId="26554"/>
    <cellStyle name="Normal 4 2 5 6 7" xfId="30433"/>
    <cellStyle name="Normal 4 2 5 7" xfId="5518"/>
    <cellStyle name="Normal 4 2 5 8" xfId="5543"/>
    <cellStyle name="Normal 4 2 5 9" xfId="5539"/>
    <cellStyle name="Normal 4 2 6" xfId="640"/>
    <cellStyle name="Normal 4 2 6 10" xfId="10975"/>
    <cellStyle name="Normal 4 2 6 11" xfId="7906"/>
    <cellStyle name="Normal 4 2 6 12" xfId="16176"/>
    <cellStyle name="Normal 4 2 6 2" xfId="1757"/>
    <cellStyle name="Normal 4 2 6 2 2" xfId="2588"/>
    <cellStyle name="Normal 4 2 6 2 2 2" xfId="7564"/>
    <cellStyle name="Normal 4 2 6 2 2 3" xfId="11849"/>
    <cellStyle name="Normal 4 2 6 2 2 4" xfId="16121"/>
    <cellStyle name="Normal 4 2 6 2 2 5" xfId="20355"/>
    <cellStyle name="Normal 4 2 6 2 2 6" xfId="24594"/>
    <cellStyle name="Normal 4 2 6 2 2 7" xfId="28668"/>
    <cellStyle name="Normal 4 2 6 2 3" xfId="4009"/>
    <cellStyle name="Normal 4 2 6 2 3 2" xfId="8983"/>
    <cellStyle name="Normal 4 2 6 2 3 3" xfId="13260"/>
    <cellStyle name="Normal 4 2 6 2 3 4" xfId="17519"/>
    <cellStyle name="Normal 4 2 6 2 3 5" xfId="21738"/>
    <cellStyle name="Normal 4 2 6 2 3 6" xfId="25933"/>
    <cellStyle name="Normal 4 2 6 2 3 7" xfId="29829"/>
    <cellStyle name="Normal 4 2 6 2 4" xfId="6733"/>
    <cellStyle name="Normal 4 2 6 2 5" xfId="11021"/>
    <cellStyle name="Normal 4 2 6 2 6" xfId="15296"/>
    <cellStyle name="Normal 4 2 6 2 7" xfId="19534"/>
    <cellStyle name="Normal 4 2 6 2 8" xfId="23777"/>
    <cellStyle name="Normal 4 2 6 2 9" xfId="27863"/>
    <cellStyle name="Normal 4 2 6 3" xfId="2587"/>
    <cellStyle name="Normal 4 2 6 3 2" xfId="7563"/>
    <cellStyle name="Normal 4 2 6 3 3" xfId="11848"/>
    <cellStyle name="Normal 4 2 6 3 4" xfId="16120"/>
    <cellStyle name="Normal 4 2 6 3 5" xfId="20354"/>
    <cellStyle name="Normal 4 2 6 3 6" xfId="24593"/>
    <cellStyle name="Normal 4 2 6 3 7" xfId="28667"/>
    <cellStyle name="Normal 4 2 6 4" xfId="1756"/>
    <cellStyle name="Normal 4 2 6 4 2" xfId="6732"/>
    <cellStyle name="Normal 4 2 6 4 3" xfId="11020"/>
    <cellStyle name="Normal 4 2 6 4 4" xfId="15295"/>
    <cellStyle name="Normal 4 2 6 4 5" xfId="19533"/>
    <cellStyle name="Normal 4 2 6 4 6" xfId="23776"/>
    <cellStyle name="Normal 4 2 6 4 7" xfId="27862"/>
    <cellStyle name="Normal 4 2 6 5" xfId="3352"/>
    <cellStyle name="Normal 4 2 6 5 2" xfId="8326"/>
    <cellStyle name="Normal 4 2 6 5 3" xfId="12603"/>
    <cellStyle name="Normal 4 2 6 5 4" xfId="16862"/>
    <cellStyle name="Normal 4 2 6 5 5" xfId="21081"/>
    <cellStyle name="Normal 4 2 6 5 6" xfId="25276"/>
    <cellStyle name="Normal 4 2 6 5 7" xfId="29172"/>
    <cellStyle name="Normal 4 2 6 6" xfId="4700"/>
    <cellStyle name="Normal 4 2 6 6 2" xfId="9672"/>
    <cellStyle name="Normal 4 2 6 6 3" xfId="13950"/>
    <cellStyle name="Normal 4 2 6 6 4" xfId="18207"/>
    <cellStyle name="Normal 4 2 6 6 5" xfId="22424"/>
    <cellStyle name="Normal 4 2 6 6 6" xfId="26610"/>
    <cellStyle name="Normal 4 2 6 6 7" xfId="30489"/>
    <cellStyle name="Normal 4 2 6 7" xfId="5618"/>
    <cellStyle name="Normal 4 2 6 8" xfId="5105"/>
    <cellStyle name="Normal 4 2 6 9" xfId="6687"/>
    <cellStyle name="Normal 4 2 7" xfId="1758"/>
    <cellStyle name="Normal 4 2 7 2" xfId="2589"/>
    <cellStyle name="Normal 4 2 7 2 2" xfId="7565"/>
    <cellStyle name="Normal 4 2 7 2 3" xfId="11850"/>
    <cellStyle name="Normal 4 2 7 2 4" xfId="16122"/>
    <cellStyle name="Normal 4 2 7 2 5" xfId="20356"/>
    <cellStyle name="Normal 4 2 7 2 6" xfId="24595"/>
    <cellStyle name="Normal 4 2 7 2 7" xfId="28669"/>
    <cellStyle name="Normal 4 2 7 3" xfId="3680"/>
    <cellStyle name="Normal 4 2 7 3 2" xfId="8654"/>
    <cellStyle name="Normal 4 2 7 3 3" xfId="12931"/>
    <cellStyle name="Normal 4 2 7 3 4" xfId="17190"/>
    <cellStyle name="Normal 4 2 7 3 5" xfId="21409"/>
    <cellStyle name="Normal 4 2 7 3 6" xfId="25604"/>
    <cellStyle name="Normal 4 2 7 3 7" xfId="29500"/>
    <cellStyle name="Normal 4 2 7 4" xfId="6734"/>
    <cellStyle name="Normal 4 2 7 5" xfId="11022"/>
    <cellStyle name="Normal 4 2 7 6" xfId="15297"/>
    <cellStyle name="Normal 4 2 7 7" xfId="19535"/>
    <cellStyle name="Normal 4 2 7 8" xfId="23778"/>
    <cellStyle name="Normal 4 2 7 9" xfId="27864"/>
    <cellStyle name="Normal 4 2 8" xfId="1892"/>
    <cellStyle name="Normal 4 2 8 2" xfId="6868"/>
    <cellStyle name="Normal 4 2 8 3" xfId="11154"/>
    <cellStyle name="Normal 4 2 8 4" xfId="15428"/>
    <cellStyle name="Normal 4 2 8 5" xfId="19664"/>
    <cellStyle name="Normal 4 2 8 6" xfId="23904"/>
    <cellStyle name="Normal 4 2 8 7" xfId="27985"/>
    <cellStyle name="Normal 4 2 9" xfId="989"/>
    <cellStyle name="Normal 4 2 9 2" xfId="5967"/>
    <cellStyle name="Normal 4 2 9 3" xfId="10257"/>
    <cellStyle name="Normal 4 2 9 4" xfId="14535"/>
    <cellStyle name="Normal 4 2 9 5" xfId="18788"/>
    <cellStyle name="Normal 4 2 9 6" xfId="23039"/>
    <cellStyle name="Normal 4 2 9 7" xfId="27176"/>
    <cellStyle name="Normal 4 3" xfId="190"/>
    <cellStyle name="Normal 4 3 2" xfId="353"/>
    <cellStyle name="Normal 4 3 3" xfId="457"/>
    <cellStyle name="Normal 4 3 3 10" xfId="16415"/>
    <cellStyle name="Normal 4 3 3 11" xfId="6242"/>
    <cellStyle name="Normal 4 3 3 12" xfId="24842"/>
    <cellStyle name="Normal 4 3 3 2" xfId="831"/>
    <cellStyle name="Normal 4 3 3 2 10" xfId="22887"/>
    <cellStyle name="Normal 4 3 3 2 11" xfId="27039"/>
    <cellStyle name="Normal 4 3 3 2 2" xfId="2590"/>
    <cellStyle name="Normal 4 3 3 2 2 2" xfId="4200"/>
    <cellStyle name="Normal 4 3 3 2 2 2 2" xfId="9174"/>
    <cellStyle name="Normal 4 3 3 2 2 2 3" xfId="13451"/>
    <cellStyle name="Normal 4 3 3 2 2 2 4" xfId="17710"/>
    <cellStyle name="Normal 4 3 3 2 2 2 5" xfId="21929"/>
    <cellStyle name="Normal 4 3 3 2 2 2 6" xfId="26124"/>
    <cellStyle name="Normal 4 3 3 2 2 2 7" xfId="30020"/>
    <cellStyle name="Normal 4 3 3 2 2 3" xfId="7566"/>
    <cellStyle name="Normal 4 3 3 2 2 4" xfId="11851"/>
    <cellStyle name="Normal 4 3 3 2 2 5" xfId="16123"/>
    <cellStyle name="Normal 4 3 3 2 2 6" xfId="20357"/>
    <cellStyle name="Normal 4 3 3 2 2 7" xfId="24596"/>
    <cellStyle name="Normal 4 3 3 2 2 8" xfId="28670"/>
    <cellStyle name="Normal 4 3 3 2 3" xfId="1759"/>
    <cellStyle name="Normal 4 3 3 2 3 2" xfId="6735"/>
    <cellStyle name="Normal 4 3 3 2 3 3" xfId="11023"/>
    <cellStyle name="Normal 4 3 3 2 3 4" xfId="15298"/>
    <cellStyle name="Normal 4 3 3 2 3 5" xfId="19536"/>
    <cellStyle name="Normal 4 3 3 2 3 6" xfId="23779"/>
    <cellStyle name="Normal 4 3 3 2 3 7" xfId="27865"/>
    <cellStyle name="Normal 4 3 3 2 4" xfId="3543"/>
    <cellStyle name="Normal 4 3 3 2 4 2" xfId="8517"/>
    <cellStyle name="Normal 4 3 3 2 4 3" xfId="12794"/>
    <cellStyle name="Normal 4 3 3 2 4 4" xfId="17053"/>
    <cellStyle name="Normal 4 3 3 2 4 5" xfId="21272"/>
    <cellStyle name="Normal 4 3 3 2 4 6" xfId="25467"/>
    <cellStyle name="Normal 4 3 3 2 4 7" xfId="29363"/>
    <cellStyle name="Normal 4 3 3 2 5" xfId="4891"/>
    <cellStyle name="Normal 4 3 3 2 5 2" xfId="9863"/>
    <cellStyle name="Normal 4 3 3 2 5 3" xfId="14141"/>
    <cellStyle name="Normal 4 3 3 2 5 4" xfId="18398"/>
    <cellStyle name="Normal 4 3 3 2 5 5" xfId="22615"/>
    <cellStyle name="Normal 4 3 3 2 5 6" xfId="26801"/>
    <cellStyle name="Normal 4 3 3 2 5 7" xfId="30680"/>
    <cellStyle name="Normal 4 3 3 2 6" xfId="5809"/>
    <cellStyle name="Normal 4 3 3 2 7" xfId="10101"/>
    <cellStyle name="Normal 4 3 3 2 8" xfId="14379"/>
    <cellStyle name="Normal 4 3 3 2 9" xfId="18636"/>
    <cellStyle name="Normal 4 3 3 3" xfId="2090"/>
    <cellStyle name="Normal 4 3 3 3 2" xfId="3871"/>
    <cellStyle name="Normal 4 3 3 3 2 2" xfId="8845"/>
    <cellStyle name="Normal 4 3 3 3 2 3" xfId="13122"/>
    <cellStyle name="Normal 4 3 3 3 2 4" xfId="17381"/>
    <cellStyle name="Normal 4 3 3 3 2 5" xfId="21600"/>
    <cellStyle name="Normal 4 3 3 3 2 6" xfId="25795"/>
    <cellStyle name="Normal 4 3 3 3 2 7" xfId="29691"/>
    <cellStyle name="Normal 4 3 3 3 3" xfId="7066"/>
    <cellStyle name="Normal 4 3 3 3 4" xfId="11351"/>
    <cellStyle name="Normal 4 3 3 3 5" xfId="15623"/>
    <cellStyle name="Normal 4 3 3 3 6" xfId="19858"/>
    <cellStyle name="Normal 4 3 3 3 7" xfId="24096"/>
    <cellStyle name="Normal 4 3 3 3 8" xfId="28174"/>
    <cellStyle name="Normal 4 3 3 4" xfId="1229"/>
    <cellStyle name="Normal 4 3 3 4 2" xfId="6206"/>
    <cellStyle name="Normal 4 3 3 4 3" xfId="10495"/>
    <cellStyle name="Normal 4 3 3 4 4" xfId="14773"/>
    <cellStyle name="Normal 4 3 3 4 5" xfId="19016"/>
    <cellStyle name="Normal 4 3 3 4 6" xfId="23262"/>
    <cellStyle name="Normal 4 3 3 4 7" xfId="27367"/>
    <cellStyle name="Normal 4 3 3 5" xfId="3213"/>
    <cellStyle name="Normal 4 3 3 5 2" xfId="8187"/>
    <cellStyle name="Normal 4 3 3 5 3" xfId="12464"/>
    <cellStyle name="Normal 4 3 3 5 4" xfId="16724"/>
    <cellStyle name="Normal 4 3 3 5 5" xfId="20942"/>
    <cellStyle name="Normal 4 3 3 5 6" xfId="25138"/>
    <cellStyle name="Normal 4 3 3 5 7" xfId="29034"/>
    <cellStyle name="Normal 4 3 3 6" xfId="4562"/>
    <cellStyle name="Normal 4 3 3 6 2" xfId="9534"/>
    <cellStyle name="Normal 4 3 3 6 3" xfId="13812"/>
    <cellStyle name="Normal 4 3 3 6 4" xfId="18069"/>
    <cellStyle name="Normal 4 3 3 6 5" xfId="22286"/>
    <cellStyle name="Normal 4 3 3 6 6" xfId="26472"/>
    <cellStyle name="Normal 4 3 3 6 7" xfId="30351"/>
    <cellStyle name="Normal 4 3 3 7" xfId="5436"/>
    <cellStyle name="Normal 4 3 3 8" xfId="7873"/>
    <cellStyle name="Normal 4 3 3 9" xfId="12153"/>
    <cellStyle name="Normal 4 3 4" xfId="346"/>
    <cellStyle name="Normal 4 3 4 10" xfId="16312"/>
    <cellStyle name="Normal 4 3 4 11" xfId="20467"/>
    <cellStyle name="Normal 4 3 4 12" xfId="24759"/>
    <cellStyle name="Normal 4 3 4 2" xfId="726"/>
    <cellStyle name="Normal 4 3 4 2 10" xfId="22782"/>
    <cellStyle name="Normal 4 3 4 2 11" xfId="26934"/>
    <cellStyle name="Normal 4 3 4 2 2" xfId="2591"/>
    <cellStyle name="Normal 4 3 4 2 2 2" xfId="4095"/>
    <cellStyle name="Normal 4 3 4 2 2 2 2" xfId="9069"/>
    <cellStyle name="Normal 4 3 4 2 2 2 3" xfId="13346"/>
    <cellStyle name="Normal 4 3 4 2 2 2 4" xfId="17605"/>
    <cellStyle name="Normal 4 3 4 2 2 2 5" xfId="21824"/>
    <cellStyle name="Normal 4 3 4 2 2 2 6" xfId="26019"/>
    <cellStyle name="Normal 4 3 4 2 2 2 7" xfId="29915"/>
    <cellStyle name="Normal 4 3 4 2 2 3" xfId="7567"/>
    <cellStyle name="Normal 4 3 4 2 2 4" xfId="11852"/>
    <cellStyle name="Normal 4 3 4 2 2 5" xfId="16124"/>
    <cellStyle name="Normal 4 3 4 2 2 6" xfId="20358"/>
    <cellStyle name="Normal 4 3 4 2 2 7" xfId="24597"/>
    <cellStyle name="Normal 4 3 4 2 2 8" xfId="28671"/>
    <cellStyle name="Normal 4 3 4 2 3" xfId="1760"/>
    <cellStyle name="Normal 4 3 4 2 3 2" xfId="6736"/>
    <cellStyle name="Normal 4 3 4 2 3 3" xfId="11024"/>
    <cellStyle name="Normal 4 3 4 2 3 4" xfId="15299"/>
    <cellStyle name="Normal 4 3 4 2 3 5" xfId="19537"/>
    <cellStyle name="Normal 4 3 4 2 3 6" xfId="23780"/>
    <cellStyle name="Normal 4 3 4 2 3 7" xfId="27866"/>
    <cellStyle name="Normal 4 3 4 2 4" xfId="3438"/>
    <cellStyle name="Normal 4 3 4 2 4 2" xfId="8412"/>
    <cellStyle name="Normal 4 3 4 2 4 3" xfId="12689"/>
    <cellStyle name="Normal 4 3 4 2 4 4" xfId="16948"/>
    <cellStyle name="Normal 4 3 4 2 4 5" xfId="21167"/>
    <cellStyle name="Normal 4 3 4 2 4 6" xfId="25362"/>
    <cellStyle name="Normal 4 3 4 2 4 7" xfId="29258"/>
    <cellStyle name="Normal 4 3 4 2 5" xfId="4786"/>
    <cellStyle name="Normal 4 3 4 2 5 2" xfId="9758"/>
    <cellStyle name="Normal 4 3 4 2 5 3" xfId="14036"/>
    <cellStyle name="Normal 4 3 4 2 5 4" xfId="18293"/>
    <cellStyle name="Normal 4 3 4 2 5 5" xfId="22510"/>
    <cellStyle name="Normal 4 3 4 2 5 6" xfId="26696"/>
    <cellStyle name="Normal 4 3 4 2 5 7" xfId="30575"/>
    <cellStyle name="Normal 4 3 4 2 6" xfId="5704"/>
    <cellStyle name="Normal 4 3 4 2 7" xfId="9996"/>
    <cellStyle name="Normal 4 3 4 2 8" xfId="14274"/>
    <cellStyle name="Normal 4 3 4 2 9" xfId="18531"/>
    <cellStyle name="Normal 4 3 4 3" xfId="1986"/>
    <cellStyle name="Normal 4 3 4 3 2" xfId="3766"/>
    <cellStyle name="Normal 4 3 4 3 2 2" xfId="8740"/>
    <cellStyle name="Normal 4 3 4 3 2 3" xfId="13017"/>
    <cellStyle name="Normal 4 3 4 3 2 4" xfId="17276"/>
    <cellStyle name="Normal 4 3 4 3 2 5" xfId="21495"/>
    <cellStyle name="Normal 4 3 4 3 2 6" xfId="25690"/>
    <cellStyle name="Normal 4 3 4 3 2 7" xfId="29586"/>
    <cellStyle name="Normal 4 3 4 3 3" xfId="6962"/>
    <cellStyle name="Normal 4 3 4 3 4" xfId="11247"/>
    <cellStyle name="Normal 4 3 4 3 5" xfId="15519"/>
    <cellStyle name="Normal 4 3 4 3 6" xfId="19754"/>
    <cellStyle name="Normal 4 3 4 3 7" xfId="23992"/>
    <cellStyle name="Normal 4 3 4 3 8" xfId="28070"/>
    <cellStyle name="Normal 4 3 4 4" xfId="1124"/>
    <cellStyle name="Normal 4 3 4 4 2" xfId="6102"/>
    <cellStyle name="Normal 4 3 4 4 3" xfId="10390"/>
    <cellStyle name="Normal 4 3 4 4 4" xfId="14669"/>
    <cellStyle name="Normal 4 3 4 4 5" xfId="18911"/>
    <cellStyle name="Normal 4 3 4 4 6" xfId="23158"/>
    <cellStyle name="Normal 4 3 4 4 7" xfId="27263"/>
    <cellStyle name="Normal 4 3 4 5" xfId="3108"/>
    <cellStyle name="Normal 4 3 4 5 2" xfId="8082"/>
    <cellStyle name="Normal 4 3 4 5 3" xfId="12359"/>
    <cellStyle name="Normal 4 3 4 5 4" xfId="16619"/>
    <cellStyle name="Normal 4 3 4 5 5" xfId="20837"/>
    <cellStyle name="Normal 4 3 4 5 6" xfId="25033"/>
    <cellStyle name="Normal 4 3 4 5 7" xfId="28929"/>
    <cellStyle name="Normal 4 3 4 6" xfId="4457"/>
    <cellStyle name="Normal 4 3 4 6 2" xfId="9429"/>
    <cellStyle name="Normal 4 3 4 6 3" xfId="13707"/>
    <cellStyle name="Normal 4 3 4 6 4" xfId="17964"/>
    <cellStyle name="Normal 4 3 4 6 5" xfId="22181"/>
    <cellStyle name="Normal 4 3 4 6 6" xfId="26367"/>
    <cellStyle name="Normal 4 3 4 6 7" xfId="30246"/>
    <cellStyle name="Normal 4 3 4 7" xfId="5325"/>
    <cellStyle name="Normal 4 3 4 8" xfId="7761"/>
    <cellStyle name="Normal 4 3 4 9" xfId="12043"/>
    <cellStyle name="Normal 4 4" xfId="246"/>
    <cellStyle name="Normal 4 4 10" xfId="15198"/>
    <cellStyle name="Normal 4 4 11" xfId="20554"/>
    <cellStyle name="Normal 4 4 12" xfId="23683"/>
    <cellStyle name="Normal 4 4 2" xfId="664"/>
    <cellStyle name="Normal 4 4 2 10" xfId="22720"/>
    <cellStyle name="Normal 4 4 2 11" xfId="12112"/>
    <cellStyle name="Normal 4 4 2 2" xfId="2592"/>
    <cellStyle name="Normal 4 4 2 2 2" xfId="4033"/>
    <cellStyle name="Normal 4 4 2 2 2 2" xfId="9007"/>
    <cellStyle name="Normal 4 4 2 2 2 3" xfId="13284"/>
    <cellStyle name="Normal 4 4 2 2 2 4" xfId="17543"/>
    <cellStyle name="Normal 4 4 2 2 2 5" xfId="21762"/>
    <cellStyle name="Normal 4 4 2 2 2 6" xfId="25957"/>
    <cellStyle name="Normal 4 4 2 2 2 7" xfId="29853"/>
    <cellStyle name="Normal 4 4 2 2 3" xfId="7568"/>
    <cellStyle name="Normal 4 4 2 2 4" xfId="11853"/>
    <cellStyle name="Normal 4 4 2 2 5" xfId="16125"/>
    <cellStyle name="Normal 4 4 2 2 6" xfId="20359"/>
    <cellStyle name="Normal 4 4 2 2 7" xfId="24598"/>
    <cellStyle name="Normal 4 4 2 2 8" xfId="28672"/>
    <cellStyle name="Normal 4 4 2 3" xfId="1761"/>
    <cellStyle name="Normal 4 4 2 3 2" xfId="6737"/>
    <cellStyle name="Normal 4 4 2 3 3" xfId="11025"/>
    <cellStyle name="Normal 4 4 2 3 4" xfId="15300"/>
    <cellStyle name="Normal 4 4 2 3 5" xfId="19538"/>
    <cellStyle name="Normal 4 4 2 3 6" xfId="23781"/>
    <cellStyle name="Normal 4 4 2 3 7" xfId="27867"/>
    <cellStyle name="Normal 4 4 2 4" xfId="3376"/>
    <cellStyle name="Normal 4 4 2 4 2" xfId="8350"/>
    <cellStyle name="Normal 4 4 2 4 3" xfId="12627"/>
    <cellStyle name="Normal 4 4 2 4 4" xfId="16886"/>
    <cellStyle name="Normal 4 4 2 4 5" xfId="21105"/>
    <cellStyle name="Normal 4 4 2 4 6" xfId="25300"/>
    <cellStyle name="Normal 4 4 2 4 7" xfId="29196"/>
    <cellStyle name="Normal 4 4 2 5" xfId="4724"/>
    <cellStyle name="Normal 4 4 2 5 2" xfId="9696"/>
    <cellStyle name="Normal 4 4 2 5 3" xfId="13974"/>
    <cellStyle name="Normal 4 4 2 5 4" xfId="18231"/>
    <cellStyle name="Normal 4 4 2 5 5" xfId="22448"/>
    <cellStyle name="Normal 4 4 2 5 6" xfId="26634"/>
    <cellStyle name="Normal 4 4 2 5 7" xfId="30513"/>
    <cellStyle name="Normal 4 4 2 6" xfId="5642"/>
    <cellStyle name="Normal 4 4 2 7" xfId="5529"/>
    <cellStyle name="Normal 4 4 2 8" xfId="4996"/>
    <cellStyle name="Normal 4 4 2 9" xfId="5050"/>
    <cellStyle name="Normal 4 4 3" xfId="1935"/>
    <cellStyle name="Normal 4 4 3 2" xfId="3704"/>
    <cellStyle name="Normal 4 4 3 2 2" xfId="8678"/>
    <cellStyle name="Normal 4 4 3 2 3" xfId="12955"/>
    <cellStyle name="Normal 4 4 3 2 4" xfId="17214"/>
    <cellStyle name="Normal 4 4 3 2 5" xfId="21433"/>
    <cellStyle name="Normal 4 4 3 2 6" xfId="25628"/>
    <cellStyle name="Normal 4 4 3 2 7" xfId="29524"/>
    <cellStyle name="Normal 4 4 3 3" xfId="6911"/>
    <cellStyle name="Normal 4 4 3 4" xfId="11196"/>
    <cellStyle name="Normal 4 4 3 5" xfId="15469"/>
    <cellStyle name="Normal 4 4 3 6" xfId="19706"/>
    <cellStyle name="Normal 4 4 3 7" xfId="23943"/>
    <cellStyle name="Normal 4 4 3 8" xfId="28022"/>
    <cellStyle name="Normal 4 4 4" xfId="1050"/>
    <cellStyle name="Normal 4 4 4 2" xfId="6028"/>
    <cellStyle name="Normal 4 4 4 3" xfId="10317"/>
    <cellStyle name="Normal 4 4 4 4" xfId="14596"/>
    <cellStyle name="Normal 4 4 4 5" xfId="18845"/>
    <cellStyle name="Normal 4 4 4 6" xfId="23093"/>
    <cellStyle name="Normal 4 4 4 7" xfId="27214"/>
    <cellStyle name="Normal 4 4 5" xfId="3045"/>
    <cellStyle name="Normal 4 4 5 2" xfId="8019"/>
    <cellStyle name="Normal 4 4 5 3" xfId="12296"/>
    <cellStyle name="Normal 4 4 5 4" xfId="16556"/>
    <cellStyle name="Normal 4 4 5 5" xfId="20775"/>
    <cellStyle name="Normal 4 4 5 6" xfId="24971"/>
    <cellStyle name="Normal 4 4 5 7" xfId="28867"/>
    <cellStyle name="Normal 4 4 6" xfId="4395"/>
    <cellStyle name="Normal 4 4 6 2" xfId="9367"/>
    <cellStyle name="Normal 4 4 6 3" xfId="13645"/>
    <cellStyle name="Normal 4 4 6 4" xfId="17902"/>
    <cellStyle name="Normal 4 4 6 5" xfId="22119"/>
    <cellStyle name="Normal 4 4 6 6" xfId="26305"/>
    <cellStyle name="Normal 4 4 6 7" xfId="30184"/>
    <cellStyle name="Normal 4 4 7" xfId="5225"/>
    <cellStyle name="Normal 4 4 8" xfId="6633"/>
    <cellStyle name="Normal 4 4 9" xfId="10922"/>
    <cellStyle name="Normal 4 5" xfId="506"/>
    <cellStyle name="Normal 4 5 10" xfId="17812"/>
    <cellStyle name="Normal 4 5 11" xfId="16231"/>
    <cellStyle name="Normal 4 5 12" xfId="26223"/>
    <cellStyle name="Normal 4 5 2" xfId="880"/>
    <cellStyle name="Normal 4 5 2 10" xfId="22936"/>
    <cellStyle name="Normal 4 5 2 11" xfId="27088"/>
    <cellStyle name="Normal 4 5 2 2" xfId="2593"/>
    <cellStyle name="Normal 4 5 2 2 2" xfId="4249"/>
    <cellStyle name="Normal 4 5 2 2 2 2" xfId="9223"/>
    <cellStyle name="Normal 4 5 2 2 2 3" xfId="13500"/>
    <cellStyle name="Normal 4 5 2 2 2 4" xfId="17759"/>
    <cellStyle name="Normal 4 5 2 2 2 5" xfId="21978"/>
    <cellStyle name="Normal 4 5 2 2 2 6" xfId="26173"/>
    <cellStyle name="Normal 4 5 2 2 2 7" xfId="30069"/>
    <cellStyle name="Normal 4 5 2 2 3" xfId="7569"/>
    <cellStyle name="Normal 4 5 2 2 4" xfId="11854"/>
    <cellStyle name="Normal 4 5 2 2 5" xfId="16126"/>
    <cellStyle name="Normal 4 5 2 2 6" xfId="20360"/>
    <cellStyle name="Normal 4 5 2 2 7" xfId="24599"/>
    <cellStyle name="Normal 4 5 2 2 8" xfId="28673"/>
    <cellStyle name="Normal 4 5 2 3" xfId="1762"/>
    <cellStyle name="Normal 4 5 2 3 2" xfId="6738"/>
    <cellStyle name="Normal 4 5 2 3 3" xfId="11026"/>
    <cellStyle name="Normal 4 5 2 3 4" xfId="15301"/>
    <cellStyle name="Normal 4 5 2 3 5" xfId="19539"/>
    <cellStyle name="Normal 4 5 2 3 6" xfId="23782"/>
    <cellStyle name="Normal 4 5 2 3 7" xfId="27868"/>
    <cellStyle name="Normal 4 5 2 4" xfId="3592"/>
    <cellStyle name="Normal 4 5 2 4 2" xfId="8566"/>
    <cellStyle name="Normal 4 5 2 4 3" xfId="12843"/>
    <cellStyle name="Normal 4 5 2 4 4" xfId="17102"/>
    <cellStyle name="Normal 4 5 2 4 5" xfId="21321"/>
    <cellStyle name="Normal 4 5 2 4 6" xfId="25516"/>
    <cellStyle name="Normal 4 5 2 4 7" xfId="29412"/>
    <cellStyle name="Normal 4 5 2 5" xfId="4940"/>
    <cellStyle name="Normal 4 5 2 5 2" xfId="9912"/>
    <cellStyle name="Normal 4 5 2 5 3" xfId="14190"/>
    <cellStyle name="Normal 4 5 2 5 4" xfId="18447"/>
    <cellStyle name="Normal 4 5 2 5 5" xfId="22664"/>
    <cellStyle name="Normal 4 5 2 5 6" xfId="26850"/>
    <cellStyle name="Normal 4 5 2 5 7" xfId="30729"/>
    <cellStyle name="Normal 4 5 2 6" xfId="5858"/>
    <cellStyle name="Normal 4 5 2 7" xfId="10150"/>
    <cellStyle name="Normal 4 5 2 8" xfId="14428"/>
    <cellStyle name="Normal 4 5 2 9" xfId="18685"/>
    <cellStyle name="Normal 4 5 3" xfId="2154"/>
    <cellStyle name="Normal 4 5 3 2" xfId="3920"/>
    <cellStyle name="Normal 4 5 3 2 2" xfId="8894"/>
    <cellStyle name="Normal 4 5 3 2 3" xfId="13171"/>
    <cellStyle name="Normal 4 5 3 2 4" xfId="17430"/>
    <cellStyle name="Normal 4 5 3 2 5" xfId="21649"/>
    <cellStyle name="Normal 4 5 3 2 6" xfId="25844"/>
    <cellStyle name="Normal 4 5 3 2 7" xfId="29740"/>
    <cellStyle name="Normal 4 5 3 3" xfId="7130"/>
    <cellStyle name="Normal 4 5 3 4" xfId="11415"/>
    <cellStyle name="Normal 4 5 3 5" xfId="15687"/>
    <cellStyle name="Normal 4 5 3 6" xfId="19922"/>
    <cellStyle name="Normal 4 5 3 7" xfId="24160"/>
    <cellStyle name="Normal 4 5 3 8" xfId="28238"/>
    <cellStyle name="Normal 4 5 4" xfId="1296"/>
    <cellStyle name="Normal 4 5 4 2" xfId="6273"/>
    <cellStyle name="Normal 4 5 4 3" xfId="10562"/>
    <cellStyle name="Normal 4 5 4 4" xfId="14838"/>
    <cellStyle name="Normal 4 5 4 5" xfId="19081"/>
    <cellStyle name="Normal 4 5 4 6" xfId="23327"/>
    <cellStyle name="Normal 4 5 4 7" xfId="27431"/>
    <cellStyle name="Normal 4 5 5" xfId="3262"/>
    <cellStyle name="Normal 4 5 5 2" xfId="8236"/>
    <cellStyle name="Normal 4 5 5 3" xfId="12513"/>
    <cellStyle name="Normal 4 5 5 4" xfId="16773"/>
    <cellStyle name="Normal 4 5 5 5" xfId="20991"/>
    <cellStyle name="Normal 4 5 5 6" xfId="25187"/>
    <cellStyle name="Normal 4 5 5 7" xfId="29083"/>
    <cellStyle name="Normal 4 5 6" xfId="4611"/>
    <cellStyle name="Normal 4 5 6 2" xfId="9583"/>
    <cellStyle name="Normal 4 5 6 3" xfId="13861"/>
    <cellStyle name="Normal 4 5 6 4" xfId="18118"/>
    <cellStyle name="Normal 4 5 6 5" xfId="22335"/>
    <cellStyle name="Normal 4 5 6 6" xfId="26521"/>
    <cellStyle name="Normal 4 5 6 7" xfId="30400"/>
    <cellStyle name="Normal 4 5 7" xfId="5485"/>
    <cellStyle name="Normal 4 5 8" xfId="9276"/>
    <cellStyle name="Normal 4 5 9" xfId="13554"/>
    <cellStyle name="Normal 4 6" xfId="607"/>
    <cellStyle name="Normal 4 6 10" xfId="5527"/>
    <cellStyle name="Normal 4 6 11" xfId="20683"/>
    <cellStyle name="Normal 4 6 12" xfId="5909"/>
    <cellStyle name="Normal 4 6 2" xfId="1764"/>
    <cellStyle name="Normal 4 6 2 2" xfId="2595"/>
    <cellStyle name="Normal 4 6 2 2 2" xfId="7571"/>
    <cellStyle name="Normal 4 6 2 2 3" xfId="11856"/>
    <cellStyle name="Normal 4 6 2 2 4" xfId="16128"/>
    <cellStyle name="Normal 4 6 2 2 5" xfId="20362"/>
    <cellStyle name="Normal 4 6 2 2 6" xfId="24601"/>
    <cellStyle name="Normal 4 6 2 2 7" xfId="28675"/>
    <cellStyle name="Normal 4 6 2 3" xfId="3976"/>
    <cellStyle name="Normal 4 6 2 3 2" xfId="8950"/>
    <cellStyle name="Normal 4 6 2 3 3" xfId="13227"/>
    <cellStyle name="Normal 4 6 2 3 4" xfId="17486"/>
    <cellStyle name="Normal 4 6 2 3 5" xfId="21705"/>
    <cellStyle name="Normal 4 6 2 3 6" xfId="25900"/>
    <cellStyle name="Normal 4 6 2 3 7" xfId="29796"/>
    <cellStyle name="Normal 4 6 2 4" xfId="6740"/>
    <cellStyle name="Normal 4 6 2 5" xfId="11028"/>
    <cellStyle name="Normal 4 6 2 6" xfId="15303"/>
    <cellStyle name="Normal 4 6 2 7" xfId="19541"/>
    <cellStyle name="Normal 4 6 2 8" xfId="23784"/>
    <cellStyle name="Normal 4 6 2 9" xfId="27870"/>
    <cellStyle name="Normal 4 6 3" xfId="2594"/>
    <cellStyle name="Normal 4 6 3 2" xfId="7570"/>
    <cellStyle name="Normal 4 6 3 3" xfId="11855"/>
    <cellStyle name="Normal 4 6 3 4" xfId="16127"/>
    <cellStyle name="Normal 4 6 3 5" xfId="20361"/>
    <cellStyle name="Normal 4 6 3 6" xfId="24600"/>
    <cellStyle name="Normal 4 6 3 7" xfId="28674"/>
    <cellStyle name="Normal 4 6 4" xfId="1763"/>
    <cellStyle name="Normal 4 6 4 2" xfId="6739"/>
    <cellStyle name="Normal 4 6 4 3" xfId="11027"/>
    <cellStyle name="Normal 4 6 4 4" xfId="15302"/>
    <cellStyle name="Normal 4 6 4 5" xfId="19540"/>
    <cellStyle name="Normal 4 6 4 6" xfId="23783"/>
    <cellStyle name="Normal 4 6 4 7" xfId="27869"/>
    <cellStyle name="Normal 4 6 5" xfId="3319"/>
    <cellStyle name="Normal 4 6 5 2" xfId="8293"/>
    <cellStyle name="Normal 4 6 5 3" xfId="12570"/>
    <cellStyle name="Normal 4 6 5 4" xfId="16829"/>
    <cellStyle name="Normal 4 6 5 5" xfId="21048"/>
    <cellStyle name="Normal 4 6 5 6" xfId="25243"/>
    <cellStyle name="Normal 4 6 5 7" xfId="29139"/>
    <cellStyle name="Normal 4 6 6" xfId="4667"/>
    <cellStyle name="Normal 4 6 6 2" xfId="9639"/>
    <cellStyle name="Normal 4 6 6 3" xfId="13917"/>
    <cellStyle name="Normal 4 6 6 4" xfId="18174"/>
    <cellStyle name="Normal 4 6 6 5" xfId="22391"/>
    <cellStyle name="Normal 4 6 6 6" xfId="26577"/>
    <cellStyle name="Normal 4 6 6 7" xfId="30456"/>
    <cellStyle name="Normal 4 6 7" xfId="5585"/>
    <cellStyle name="Normal 4 6 8" xfId="5202"/>
    <cellStyle name="Normal 4 6 9" xfId="5131"/>
    <cellStyle name="Normal 4 7" xfId="1765"/>
    <cellStyle name="Normal 4 7 2" xfId="2596"/>
    <cellStyle name="Normal 4 7 2 2" xfId="7572"/>
    <cellStyle name="Normal 4 7 2 3" xfId="11857"/>
    <cellStyle name="Normal 4 7 2 4" xfId="16129"/>
    <cellStyle name="Normal 4 7 2 5" xfId="20363"/>
    <cellStyle name="Normal 4 7 2 6" xfId="24602"/>
    <cellStyle name="Normal 4 7 2 7" xfId="28676"/>
    <cellStyle name="Normal 4 7 3" xfId="3647"/>
    <cellStyle name="Normal 4 7 3 2" xfId="8621"/>
    <cellStyle name="Normal 4 7 3 3" xfId="12898"/>
    <cellStyle name="Normal 4 7 3 4" xfId="17157"/>
    <cellStyle name="Normal 4 7 3 5" xfId="21376"/>
    <cellStyle name="Normal 4 7 3 6" xfId="25571"/>
    <cellStyle name="Normal 4 7 3 7" xfId="29467"/>
    <cellStyle name="Normal 4 7 4" xfId="6741"/>
    <cellStyle name="Normal 4 7 5" xfId="11029"/>
    <cellStyle name="Normal 4 7 6" xfId="15304"/>
    <cellStyle name="Normal 4 7 7" xfId="19542"/>
    <cellStyle name="Normal 4 7 8" xfId="23785"/>
    <cellStyle name="Normal 4 7 9" xfId="27871"/>
    <cellStyle name="Normal 4 8" xfId="1859"/>
    <cellStyle name="Normal 4 8 2" xfId="6835"/>
    <cellStyle name="Normal 4 8 3" xfId="11121"/>
    <cellStyle name="Normal 4 8 4" xfId="15395"/>
    <cellStyle name="Normal 4 8 5" xfId="19631"/>
    <cellStyle name="Normal 4 8 6" xfId="23871"/>
    <cellStyle name="Normal 4 8 7" xfId="27952"/>
    <cellStyle name="Normal 4 9" xfId="946"/>
    <cellStyle name="Normal 4 9 2" xfId="5924"/>
    <cellStyle name="Normal 4 9 3" xfId="10214"/>
    <cellStyle name="Normal 4 9 4" xfId="14493"/>
    <cellStyle name="Normal 4 9 5" xfId="18748"/>
    <cellStyle name="Normal 4 9 6" xfId="22998"/>
    <cellStyle name="Normal 4 9 7" xfId="27143"/>
    <cellStyle name="Normal 5" xfId="101"/>
    <cellStyle name="Normal 5 2" xfId="203"/>
    <cellStyle name="Normal 5 2 2" xfId="279"/>
    <cellStyle name="Normal 5 2 2 2" xfId="356"/>
    <cellStyle name="Normal 5 2 3" xfId="1766"/>
    <cellStyle name="Normal 5 2 3 2" xfId="2813"/>
    <cellStyle name="Normal 5 3" xfId="277"/>
    <cellStyle name="Normal 5 3 2" xfId="1938"/>
    <cellStyle name="Normal 5 3 3" xfId="1053"/>
    <cellStyle name="Normal 5 3 4" xfId="2751"/>
    <cellStyle name="Normal 5 3 4 2" xfId="7726"/>
    <cellStyle name="Normal 5 3 4 3" xfId="12009"/>
    <cellStyle name="Normal 5 3 4 4" xfId="16281"/>
    <cellStyle name="Normal 5 3 4 5" xfId="20503"/>
    <cellStyle name="Normal 5 3 4 6" xfId="24733"/>
    <cellStyle name="Normal 5 3 4 7" xfId="28756"/>
    <cellStyle name="Normal 5 4" xfId="2892"/>
    <cellStyle name="Normal 5 5" xfId="2951"/>
    <cellStyle name="Normal 5 5 2" xfId="7925"/>
    <cellStyle name="Normal 5 5 3" xfId="12202"/>
    <cellStyle name="Normal 5 5 4" xfId="16462"/>
    <cellStyle name="Normal 5 5 5" xfId="20684"/>
    <cellStyle name="Normal 5 5 6" xfId="24879"/>
    <cellStyle name="Normal 5 5 7" xfId="28787"/>
    <cellStyle name="Normal 5 6" xfId="2758"/>
    <cellStyle name="Normal 5 7" xfId="2828"/>
    <cellStyle name="Normal 5 7 2" xfId="7803"/>
    <cellStyle name="Normal 5 7 3" xfId="12083"/>
    <cellStyle name="Normal 5 7 4" xfId="16351"/>
    <cellStyle name="Normal 5 7 5" xfId="20575"/>
    <cellStyle name="Normal 5 7 6" xfId="24793"/>
    <cellStyle name="Normal 5 7 7" xfId="28769"/>
    <cellStyle name="Normal 5 8" xfId="2721"/>
    <cellStyle name="Normal 5 9" xfId="4315"/>
    <cellStyle name="Normal 5 9 2" xfId="9288"/>
    <cellStyle name="Normal 5 9 3" xfId="13565"/>
    <cellStyle name="Normal 5 9 4" xfId="17823"/>
    <cellStyle name="Normal 5 9 5" xfId="22043"/>
    <cellStyle name="Normal 5 9 6" xfId="26232"/>
    <cellStyle name="Normal 5 9 7" xfId="30113"/>
    <cellStyle name="Normal 6" xfId="102"/>
    <cellStyle name="Normal 6 10" xfId="2987"/>
    <cellStyle name="Normal 6 10 2" xfId="7961"/>
    <cellStyle name="Normal 6 10 3" xfId="12238"/>
    <cellStyle name="Normal 6 10 4" xfId="16498"/>
    <cellStyle name="Normal 6 10 5" xfId="20717"/>
    <cellStyle name="Normal 6 10 6" xfId="24915"/>
    <cellStyle name="Normal 6 10 7" xfId="28812"/>
    <cellStyle name="Normal 6 11" xfId="4313"/>
    <cellStyle name="Normal 6 11 2" xfId="9286"/>
    <cellStyle name="Normal 6 11 3" xfId="13563"/>
    <cellStyle name="Normal 6 11 4" xfId="17821"/>
    <cellStyle name="Normal 6 11 5" xfId="22041"/>
    <cellStyle name="Normal 6 11 6" xfId="26230"/>
    <cellStyle name="Normal 6 11 7" xfId="30111"/>
    <cellStyle name="Normal 6 12" xfId="5083"/>
    <cellStyle name="Normal 6 13" xfId="6031"/>
    <cellStyle name="Normal 6 14" xfId="10320"/>
    <cellStyle name="Normal 6 15" xfId="14599"/>
    <cellStyle name="Normal 6 16" xfId="14634"/>
    <cellStyle name="Normal 6 17" xfId="23096"/>
    <cellStyle name="Normal 6 2" xfId="196"/>
    <cellStyle name="Normal 6 2 2" xfId="2910"/>
    <cellStyle name="Normal 6 2 2 2" xfId="7884"/>
    <cellStyle name="Normal 6 2 2 3" xfId="12162"/>
    <cellStyle name="Normal 6 2 2 4" xfId="16425"/>
    <cellStyle name="Normal 6 2 2 5" xfId="20650"/>
    <cellStyle name="Normal 6 2 2 6" xfId="24849"/>
    <cellStyle name="Normal 6 2 2 7" xfId="28783"/>
    <cellStyle name="Normal 6 3" xfId="293"/>
    <cellStyle name="Normal 6 3 10" xfId="10917"/>
    <cellStyle name="Normal 6 3 11" xfId="15193"/>
    <cellStyle name="Normal 6 3 12" xfId="20530"/>
    <cellStyle name="Normal 6 3 13" xfId="23679"/>
    <cellStyle name="Normal 6 3 2" xfId="442"/>
    <cellStyle name="Normal 6 3 2 10" xfId="16451"/>
    <cellStyle name="Normal 6 3 2 11" xfId="14471"/>
    <cellStyle name="Normal 6 3 2 12" xfId="24870"/>
    <cellStyle name="Normal 6 3 2 2" xfId="816"/>
    <cellStyle name="Normal 6 3 2 2 10" xfId="22872"/>
    <cellStyle name="Normal 6 3 2 2 11" xfId="27024"/>
    <cellStyle name="Normal 6 3 2 2 2" xfId="2597"/>
    <cellStyle name="Normal 6 3 2 2 2 2" xfId="4185"/>
    <cellStyle name="Normal 6 3 2 2 2 2 2" xfId="9159"/>
    <cellStyle name="Normal 6 3 2 2 2 2 3" xfId="13436"/>
    <cellStyle name="Normal 6 3 2 2 2 2 4" xfId="17695"/>
    <cellStyle name="Normal 6 3 2 2 2 2 5" xfId="21914"/>
    <cellStyle name="Normal 6 3 2 2 2 2 6" xfId="26109"/>
    <cellStyle name="Normal 6 3 2 2 2 2 7" xfId="30005"/>
    <cellStyle name="Normal 6 3 2 2 2 3" xfId="7573"/>
    <cellStyle name="Normal 6 3 2 2 2 4" xfId="11858"/>
    <cellStyle name="Normal 6 3 2 2 2 5" xfId="16130"/>
    <cellStyle name="Normal 6 3 2 2 2 6" xfId="20364"/>
    <cellStyle name="Normal 6 3 2 2 2 7" xfId="24603"/>
    <cellStyle name="Normal 6 3 2 2 2 8" xfId="28677"/>
    <cellStyle name="Normal 6 3 2 2 3" xfId="1767"/>
    <cellStyle name="Normal 6 3 2 2 3 2" xfId="6743"/>
    <cellStyle name="Normal 6 3 2 2 3 3" xfId="11031"/>
    <cellStyle name="Normal 6 3 2 2 3 4" xfId="15306"/>
    <cellStyle name="Normal 6 3 2 2 3 5" xfId="19543"/>
    <cellStyle name="Normal 6 3 2 2 3 6" xfId="23787"/>
    <cellStyle name="Normal 6 3 2 2 3 7" xfId="27872"/>
    <cellStyle name="Normal 6 3 2 2 4" xfId="3528"/>
    <cellStyle name="Normal 6 3 2 2 4 2" xfId="8502"/>
    <cellStyle name="Normal 6 3 2 2 4 3" xfId="12779"/>
    <cellStyle name="Normal 6 3 2 2 4 4" xfId="17038"/>
    <cellStyle name="Normal 6 3 2 2 4 5" xfId="21257"/>
    <cellStyle name="Normal 6 3 2 2 4 6" xfId="25452"/>
    <cellStyle name="Normal 6 3 2 2 4 7" xfId="29348"/>
    <cellStyle name="Normal 6 3 2 2 5" xfId="4876"/>
    <cellStyle name="Normal 6 3 2 2 5 2" xfId="9848"/>
    <cellStyle name="Normal 6 3 2 2 5 3" xfId="14126"/>
    <cellStyle name="Normal 6 3 2 2 5 4" xfId="18383"/>
    <cellStyle name="Normal 6 3 2 2 5 5" xfId="22600"/>
    <cellStyle name="Normal 6 3 2 2 5 6" xfId="26786"/>
    <cellStyle name="Normal 6 3 2 2 5 7" xfId="30665"/>
    <cellStyle name="Normal 6 3 2 2 6" xfId="5794"/>
    <cellStyle name="Normal 6 3 2 2 7" xfId="10086"/>
    <cellStyle name="Normal 6 3 2 2 8" xfId="14364"/>
    <cellStyle name="Normal 6 3 2 2 9" xfId="18621"/>
    <cellStyle name="Normal 6 3 2 3" xfId="2075"/>
    <cellStyle name="Normal 6 3 2 3 2" xfId="3856"/>
    <cellStyle name="Normal 6 3 2 3 2 2" xfId="8830"/>
    <cellStyle name="Normal 6 3 2 3 2 3" xfId="13107"/>
    <cellStyle name="Normal 6 3 2 3 2 4" xfId="17366"/>
    <cellStyle name="Normal 6 3 2 3 2 5" xfId="21585"/>
    <cellStyle name="Normal 6 3 2 3 2 6" xfId="25780"/>
    <cellStyle name="Normal 6 3 2 3 2 7" xfId="29676"/>
    <cellStyle name="Normal 6 3 2 3 3" xfId="7051"/>
    <cellStyle name="Normal 6 3 2 3 4" xfId="11336"/>
    <cellStyle name="Normal 6 3 2 3 5" xfId="15608"/>
    <cellStyle name="Normal 6 3 2 3 6" xfId="19843"/>
    <cellStyle name="Normal 6 3 2 3 7" xfId="24081"/>
    <cellStyle name="Normal 6 3 2 3 8" xfId="28159"/>
    <cellStyle name="Normal 6 3 2 4" xfId="1214"/>
    <cellStyle name="Normal 6 3 2 4 2" xfId="6191"/>
    <cellStyle name="Normal 6 3 2 4 3" xfId="10480"/>
    <cellStyle name="Normal 6 3 2 4 4" xfId="14758"/>
    <cellStyle name="Normal 6 3 2 4 5" xfId="19001"/>
    <cellStyle name="Normal 6 3 2 4 6" xfId="23247"/>
    <cellStyle name="Normal 6 3 2 4 7" xfId="27352"/>
    <cellStyle name="Normal 6 3 2 5" xfId="3198"/>
    <cellStyle name="Normal 6 3 2 5 2" xfId="8172"/>
    <cellStyle name="Normal 6 3 2 5 3" xfId="12449"/>
    <cellStyle name="Normal 6 3 2 5 4" xfId="16709"/>
    <cellStyle name="Normal 6 3 2 5 5" xfId="20927"/>
    <cellStyle name="Normal 6 3 2 5 6" xfId="25123"/>
    <cellStyle name="Normal 6 3 2 5 7" xfId="29019"/>
    <cellStyle name="Normal 6 3 2 6" xfId="4547"/>
    <cellStyle name="Normal 6 3 2 6 2" xfId="9519"/>
    <cellStyle name="Normal 6 3 2 6 3" xfId="13797"/>
    <cellStyle name="Normal 6 3 2 6 4" xfId="18054"/>
    <cellStyle name="Normal 6 3 2 6 5" xfId="22271"/>
    <cellStyle name="Normal 6 3 2 6 6" xfId="26457"/>
    <cellStyle name="Normal 6 3 2 6 7" xfId="30336"/>
    <cellStyle name="Normal 6 3 2 7" xfId="5421"/>
    <cellStyle name="Normal 6 3 2 8" xfId="7913"/>
    <cellStyle name="Normal 6 3 2 9" xfId="12191"/>
    <cellStyle name="Normal 6 3 3" xfId="676"/>
    <cellStyle name="Normal 6 3 3 10" xfId="22732"/>
    <cellStyle name="Normal 6 3 3 11" xfId="23146"/>
    <cellStyle name="Normal 6 3 3 2" xfId="2598"/>
    <cellStyle name="Normal 6 3 3 2 2" xfId="4045"/>
    <cellStyle name="Normal 6 3 3 2 2 2" xfId="9019"/>
    <cellStyle name="Normal 6 3 3 2 2 3" xfId="13296"/>
    <cellStyle name="Normal 6 3 3 2 2 4" xfId="17555"/>
    <cellStyle name="Normal 6 3 3 2 2 5" xfId="21774"/>
    <cellStyle name="Normal 6 3 3 2 2 6" xfId="25969"/>
    <cellStyle name="Normal 6 3 3 2 2 7" xfId="29865"/>
    <cellStyle name="Normal 6 3 3 2 3" xfId="7574"/>
    <cellStyle name="Normal 6 3 3 2 4" xfId="11859"/>
    <cellStyle name="Normal 6 3 3 2 5" xfId="16131"/>
    <cellStyle name="Normal 6 3 3 2 6" xfId="20365"/>
    <cellStyle name="Normal 6 3 3 2 7" xfId="24604"/>
    <cellStyle name="Normal 6 3 3 2 8" xfId="28678"/>
    <cellStyle name="Normal 6 3 3 3" xfId="1768"/>
    <cellStyle name="Normal 6 3 3 3 2" xfId="6744"/>
    <cellStyle name="Normal 6 3 3 3 3" xfId="11032"/>
    <cellStyle name="Normal 6 3 3 3 4" xfId="15307"/>
    <cellStyle name="Normal 6 3 3 3 5" xfId="19544"/>
    <cellStyle name="Normal 6 3 3 3 6" xfId="23788"/>
    <cellStyle name="Normal 6 3 3 3 7" xfId="27873"/>
    <cellStyle name="Normal 6 3 3 4" xfId="3388"/>
    <cellStyle name="Normal 6 3 3 4 2" xfId="8362"/>
    <cellStyle name="Normal 6 3 3 4 3" xfId="12639"/>
    <cellStyle name="Normal 6 3 3 4 4" xfId="16898"/>
    <cellStyle name="Normal 6 3 3 4 5" xfId="21117"/>
    <cellStyle name="Normal 6 3 3 4 6" xfId="25312"/>
    <cellStyle name="Normal 6 3 3 4 7" xfId="29208"/>
    <cellStyle name="Normal 6 3 3 5" xfId="4736"/>
    <cellStyle name="Normal 6 3 3 5 2" xfId="9708"/>
    <cellStyle name="Normal 6 3 3 5 3" xfId="13986"/>
    <cellStyle name="Normal 6 3 3 5 4" xfId="18243"/>
    <cellStyle name="Normal 6 3 3 5 5" xfId="22460"/>
    <cellStyle name="Normal 6 3 3 5 6" xfId="26646"/>
    <cellStyle name="Normal 6 3 3 5 7" xfId="30525"/>
    <cellStyle name="Normal 6 3 3 6" xfId="5654"/>
    <cellStyle name="Normal 6 3 3 7" xfId="6084"/>
    <cellStyle name="Normal 6 3 3 8" xfId="10373"/>
    <cellStyle name="Normal 6 3 3 9" xfId="14651"/>
    <cellStyle name="Normal 6 3 4" xfId="1914"/>
    <cellStyle name="Normal 6 3 4 2" xfId="3716"/>
    <cellStyle name="Normal 6 3 4 2 2" xfId="8690"/>
    <cellStyle name="Normal 6 3 4 2 3" xfId="12967"/>
    <cellStyle name="Normal 6 3 4 2 4" xfId="17226"/>
    <cellStyle name="Normal 6 3 4 2 5" xfId="21445"/>
    <cellStyle name="Normal 6 3 4 2 6" xfId="25640"/>
    <cellStyle name="Normal 6 3 4 2 7" xfId="29536"/>
    <cellStyle name="Normal 6 3 4 3" xfId="6890"/>
    <cellStyle name="Normal 6 3 4 4" xfId="11176"/>
    <cellStyle name="Normal 6 3 4 5" xfId="15448"/>
    <cellStyle name="Normal 6 3 4 6" xfId="19686"/>
    <cellStyle name="Normal 6 3 4 7" xfId="23924"/>
    <cellStyle name="Normal 6 3 4 8" xfId="28005"/>
    <cellStyle name="Normal 6 3 5" xfId="1021"/>
    <cellStyle name="Normal 6 3 5 2" xfId="5999"/>
    <cellStyle name="Normal 6 3 5 3" xfId="10289"/>
    <cellStyle name="Normal 6 3 5 4" xfId="14567"/>
    <cellStyle name="Normal 6 3 5 5" xfId="18819"/>
    <cellStyle name="Normal 6 3 5 6" xfId="23067"/>
    <cellStyle name="Normal 6 3 5 7" xfId="27197"/>
    <cellStyle name="Normal 6 3 6" xfId="3058"/>
    <cellStyle name="Normal 6 3 6 2" xfId="8032"/>
    <cellStyle name="Normal 6 3 6 3" xfId="12309"/>
    <cellStyle name="Normal 6 3 6 4" xfId="16569"/>
    <cellStyle name="Normal 6 3 6 5" xfId="20787"/>
    <cellStyle name="Normal 6 3 6 6" xfId="24983"/>
    <cellStyle name="Normal 6 3 6 7" xfId="28879"/>
    <cellStyle name="Normal 6 3 7" xfId="4407"/>
    <cellStyle name="Normal 6 3 7 2" xfId="9379"/>
    <cellStyle name="Normal 6 3 7 3" xfId="13657"/>
    <cellStyle name="Normal 6 3 7 4" xfId="17914"/>
    <cellStyle name="Normal 6 3 7 5" xfId="22131"/>
    <cellStyle name="Normal 6 3 7 6" xfId="26317"/>
    <cellStyle name="Normal 6 3 7 7" xfId="30196"/>
    <cellStyle name="Normal 6 3 8" xfId="5272"/>
    <cellStyle name="Normal 6 3 9" xfId="6628"/>
    <cellStyle name="Normal 6 4" xfId="217"/>
    <cellStyle name="Normal 6 4 2" xfId="2812"/>
    <cellStyle name="Normal 6 5" xfId="509"/>
    <cellStyle name="Normal 6 5 10" xfId="12038"/>
    <cellStyle name="Normal 6 5 11" xfId="15516"/>
    <cellStyle name="Normal 6 5 12" xfId="19328"/>
    <cellStyle name="Normal 6 5 2" xfId="883"/>
    <cellStyle name="Normal 6 5 2 10" xfId="22939"/>
    <cellStyle name="Normal 6 5 2 11" xfId="27091"/>
    <cellStyle name="Normal 6 5 2 2" xfId="2599"/>
    <cellStyle name="Normal 6 5 2 2 2" xfId="4252"/>
    <cellStyle name="Normal 6 5 2 2 2 2" xfId="9226"/>
    <cellStyle name="Normal 6 5 2 2 2 3" xfId="13503"/>
    <cellStyle name="Normal 6 5 2 2 2 4" xfId="17762"/>
    <cellStyle name="Normal 6 5 2 2 2 5" xfId="21981"/>
    <cellStyle name="Normal 6 5 2 2 2 6" xfId="26176"/>
    <cellStyle name="Normal 6 5 2 2 2 7" xfId="30072"/>
    <cellStyle name="Normal 6 5 2 2 3" xfId="7575"/>
    <cellStyle name="Normal 6 5 2 2 4" xfId="11860"/>
    <cellStyle name="Normal 6 5 2 2 5" xfId="16132"/>
    <cellStyle name="Normal 6 5 2 2 6" xfId="20366"/>
    <cellStyle name="Normal 6 5 2 2 7" xfId="24605"/>
    <cellStyle name="Normal 6 5 2 2 8" xfId="28679"/>
    <cellStyle name="Normal 6 5 2 3" xfId="1769"/>
    <cellStyle name="Normal 6 5 2 3 2" xfId="6745"/>
    <cellStyle name="Normal 6 5 2 3 3" xfId="11033"/>
    <cellStyle name="Normal 6 5 2 3 4" xfId="15308"/>
    <cellStyle name="Normal 6 5 2 3 5" xfId="19545"/>
    <cellStyle name="Normal 6 5 2 3 6" xfId="23789"/>
    <cellStyle name="Normal 6 5 2 3 7" xfId="27874"/>
    <cellStyle name="Normal 6 5 2 4" xfId="3595"/>
    <cellStyle name="Normal 6 5 2 4 2" xfId="8569"/>
    <cellStyle name="Normal 6 5 2 4 3" xfId="12846"/>
    <cellStyle name="Normal 6 5 2 4 4" xfId="17105"/>
    <cellStyle name="Normal 6 5 2 4 5" xfId="21324"/>
    <cellStyle name="Normal 6 5 2 4 6" xfId="25519"/>
    <cellStyle name="Normal 6 5 2 4 7" xfId="29415"/>
    <cellStyle name="Normal 6 5 2 5" xfId="4943"/>
    <cellStyle name="Normal 6 5 2 5 2" xfId="9915"/>
    <cellStyle name="Normal 6 5 2 5 3" xfId="14193"/>
    <cellStyle name="Normal 6 5 2 5 4" xfId="18450"/>
    <cellStyle name="Normal 6 5 2 5 5" xfId="22667"/>
    <cellStyle name="Normal 6 5 2 5 6" xfId="26853"/>
    <cellStyle name="Normal 6 5 2 5 7" xfId="30732"/>
    <cellStyle name="Normal 6 5 2 6" xfId="5861"/>
    <cellStyle name="Normal 6 5 2 7" xfId="10153"/>
    <cellStyle name="Normal 6 5 2 8" xfId="14431"/>
    <cellStyle name="Normal 6 5 2 9" xfId="18688"/>
    <cellStyle name="Normal 6 5 3" xfId="2157"/>
    <cellStyle name="Normal 6 5 3 2" xfId="3923"/>
    <cellStyle name="Normal 6 5 3 2 2" xfId="8897"/>
    <cellStyle name="Normal 6 5 3 2 3" xfId="13174"/>
    <cellStyle name="Normal 6 5 3 2 4" xfId="17433"/>
    <cellStyle name="Normal 6 5 3 2 5" xfId="21652"/>
    <cellStyle name="Normal 6 5 3 2 6" xfId="25847"/>
    <cellStyle name="Normal 6 5 3 2 7" xfId="29743"/>
    <cellStyle name="Normal 6 5 3 3" xfId="7133"/>
    <cellStyle name="Normal 6 5 3 4" xfId="11418"/>
    <cellStyle name="Normal 6 5 3 5" xfId="15690"/>
    <cellStyle name="Normal 6 5 3 6" xfId="19925"/>
    <cellStyle name="Normal 6 5 3 7" xfId="24163"/>
    <cellStyle name="Normal 6 5 3 8" xfId="28241"/>
    <cellStyle name="Normal 6 5 4" xfId="1300"/>
    <cellStyle name="Normal 6 5 4 2" xfId="6277"/>
    <cellStyle name="Normal 6 5 4 3" xfId="10566"/>
    <cellStyle name="Normal 6 5 4 4" xfId="14842"/>
    <cellStyle name="Normal 6 5 4 5" xfId="19084"/>
    <cellStyle name="Normal 6 5 4 6" xfId="23331"/>
    <cellStyle name="Normal 6 5 4 7" xfId="27434"/>
    <cellStyle name="Normal 6 5 5" xfId="3265"/>
    <cellStyle name="Normal 6 5 5 2" xfId="8239"/>
    <cellStyle name="Normal 6 5 5 3" xfId="12516"/>
    <cellStyle name="Normal 6 5 5 4" xfId="16776"/>
    <cellStyle name="Normal 6 5 5 5" xfId="20994"/>
    <cellStyle name="Normal 6 5 5 6" xfId="25190"/>
    <cellStyle name="Normal 6 5 5 7" xfId="29086"/>
    <cellStyle name="Normal 6 5 6" xfId="4614"/>
    <cellStyle name="Normal 6 5 6 2" xfId="9586"/>
    <cellStyle name="Normal 6 5 6 3" xfId="13864"/>
    <cellStyle name="Normal 6 5 6 4" xfId="18121"/>
    <cellStyle name="Normal 6 5 6 5" xfId="22338"/>
    <cellStyle name="Normal 6 5 6 6" xfId="26524"/>
    <cellStyle name="Normal 6 5 6 7" xfId="30403"/>
    <cellStyle name="Normal 6 5 7" xfId="5488"/>
    <cellStyle name="Normal 6 5 8" xfId="5548"/>
    <cellStyle name="Normal 6 5 9" xfId="7756"/>
    <cellStyle name="Normal 6 6" xfId="610"/>
    <cellStyle name="Normal 6 6 10" xfId="12006"/>
    <cellStyle name="Normal 6 6 11" xfId="7811"/>
    <cellStyle name="Normal 6 6 12" xfId="14478"/>
    <cellStyle name="Normal 6 6 2" xfId="1771"/>
    <cellStyle name="Normal 6 6 2 2" xfId="2601"/>
    <cellStyle name="Normal 6 6 2 2 2" xfId="7577"/>
    <cellStyle name="Normal 6 6 2 2 3" xfId="11862"/>
    <cellStyle name="Normal 6 6 2 2 4" xfId="16134"/>
    <cellStyle name="Normal 6 6 2 2 5" xfId="20368"/>
    <cellStyle name="Normal 6 6 2 2 6" xfId="24607"/>
    <cellStyle name="Normal 6 6 2 2 7" xfId="28681"/>
    <cellStyle name="Normal 6 6 2 3" xfId="3979"/>
    <cellStyle name="Normal 6 6 2 3 2" xfId="8953"/>
    <cellStyle name="Normal 6 6 2 3 3" xfId="13230"/>
    <cellStyle name="Normal 6 6 2 3 4" xfId="17489"/>
    <cellStyle name="Normal 6 6 2 3 5" xfId="21708"/>
    <cellStyle name="Normal 6 6 2 3 6" xfId="25903"/>
    <cellStyle name="Normal 6 6 2 3 7" xfId="29799"/>
    <cellStyle name="Normal 6 6 2 4" xfId="6747"/>
    <cellStyle name="Normal 6 6 2 5" xfId="11035"/>
    <cellStyle name="Normal 6 6 2 6" xfId="15310"/>
    <cellStyle name="Normal 6 6 2 7" xfId="19547"/>
    <cellStyle name="Normal 6 6 2 8" xfId="23791"/>
    <cellStyle name="Normal 6 6 2 9" xfId="27876"/>
    <cellStyle name="Normal 6 6 3" xfId="2600"/>
    <cellStyle name="Normal 6 6 3 2" xfId="7576"/>
    <cellStyle name="Normal 6 6 3 3" xfId="11861"/>
    <cellStyle name="Normal 6 6 3 4" xfId="16133"/>
    <cellStyle name="Normal 6 6 3 5" xfId="20367"/>
    <cellStyle name="Normal 6 6 3 6" xfId="24606"/>
    <cellStyle name="Normal 6 6 3 7" xfId="28680"/>
    <cellStyle name="Normal 6 6 4" xfId="1770"/>
    <cellStyle name="Normal 6 6 4 2" xfId="6746"/>
    <cellStyle name="Normal 6 6 4 3" xfId="11034"/>
    <cellStyle name="Normal 6 6 4 4" xfId="15309"/>
    <cellStyle name="Normal 6 6 4 5" xfId="19546"/>
    <cellStyle name="Normal 6 6 4 6" xfId="23790"/>
    <cellStyle name="Normal 6 6 4 7" xfId="27875"/>
    <cellStyle name="Normal 6 6 5" xfId="3322"/>
    <cellStyle name="Normal 6 6 5 2" xfId="8296"/>
    <cellStyle name="Normal 6 6 5 3" xfId="12573"/>
    <cellStyle name="Normal 6 6 5 4" xfId="16832"/>
    <cellStyle name="Normal 6 6 5 5" xfId="21051"/>
    <cellStyle name="Normal 6 6 5 6" xfId="25246"/>
    <cellStyle name="Normal 6 6 5 7" xfId="29142"/>
    <cellStyle name="Normal 6 6 6" xfId="4670"/>
    <cellStyle name="Normal 6 6 6 2" xfId="9642"/>
    <cellStyle name="Normal 6 6 6 3" xfId="13920"/>
    <cellStyle name="Normal 6 6 6 4" xfId="18177"/>
    <cellStyle name="Normal 6 6 6 5" xfId="22394"/>
    <cellStyle name="Normal 6 6 6 6" xfId="26580"/>
    <cellStyle name="Normal 6 6 6 7" xfId="30459"/>
    <cellStyle name="Normal 6 6 7" xfId="5588"/>
    <cellStyle name="Normal 6 6 8" xfId="5108"/>
    <cellStyle name="Normal 6 6 9" xfId="7723"/>
    <cellStyle name="Normal 6 7" xfId="1772"/>
    <cellStyle name="Normal 6 7 2" xfId="2602"/>
    <cellStyle name="Normal 6 7 2 2" xfId="7578"/>
    <cellStyle name="Normal 6 7 2 3" xfId="11863"/>
    <cellStyle name="Normal 6 7 2 4" xfId="16135"/>
    <cellStyle name="Normal 6 7 2 5" xfId="20369"/>
    <cellStyle name="Normal 6 7 2 6" xfId="24608"/>
    <cellStyle name="Normal 6 7 2 7" xfId="28682"/>
    <cellStyle name="Normal 6 7 3" xfId="3650"/>
    <cellStyle name="Normal 6 7 3 2" xfId="8624"/>
    <cellStyle name="Normal 6 7 3 3" xfId="12901"/>
    <cellStyle name="Normal 6 7 3 4" xfId="17160"/>
    <cellStyle name="Normal 6 7 3 5" xfId="21379"/>
    <cellStyle name="Normal 6 7 3 6" xfId="25574"/>
    <cellStyle name="Normal 6 7 3 7" xfId="29470"/>
    <cellStyle name="Normal 6 7 4" xfId="6748"/>
    <cellStyle name="Normal 6 7 5" xfId="11036"/>
    <cellStyle name="Normal 6 7 6" xfId="15311"/>
    <cellStyle name="Normal 6 7 7" xfId="19548"/>
    <cellStyle name="Normal 6 7 8" xfId="23792"/>
    <cellStyle name="Normal 6 7 9" xfId="27877"/>
    <cellStyle name="Normal 6 8" xfId="1862"/>
    <cellStyle name="Normal 6 8 2" xfId="6838"/>
    <cellStyle name="Normal 6 8 3" xfId="11124"/>
    <cellStyle name="Normal 6 8 4" xfId="15398"/>
    <cellStyle name="Normal 6 8 5" xfId="19634"/>
    <cellStyle name="Normal 6 8 6" xfId="23874"/>
    <cellStyle name="Normal 6 8 7" xfId="27955"/>
    <cellStyle name="Normal 6 9" xfId="949"/>
    <cellStyle name="Normal 6 9 2" xfId="5927"/>
    <cellStyle name="Normal 6 9 3" xfId="10217"/>
    <cellStyle name="Normal 6 9 4" xfId="14496"/>
    <cellStyle name="Normal 6 9 5" xfId="18751"/>
    <cellStyle name="Normal 6 9 6" xfId="23001"/>
    <cellStyle name="Normal 6 9 7" xfId="27146"/>
    <cellStyle name="Normal 7" xfId="198"/>
    <cellStyle name="Normal 7 10" xfId="3025"/>
    <cellStyle name="Normal 7 10 2" xfId="7999"/>
    <cellStyle name="Normal 7 10 3" xfId="12276"/>
    <cellStyle name="Normal 7 10 4" xfId="16536"/>
    <cellStyle name="Normal 7 10 5" xfId="20755"/>
    <cellStyle name="Normal 7 10 6" xfId="24951"/>
    <cellStyle name="Normal 7 10 7" xfId="28847"/>
    <cellStyle name="Normal 7 11" xfId="4314"/>
    <cellStyle name="Normal 7 11 2" xfId="9287"/>
    <cellStyle name="Normal 7 11 3" xfId="13564"/>
    <cellStyle name="Normal 7 11 4" xfId="17822"/>
    <cellStyle name="Normal 7 11 5" xfId="22042"/>
    <cellStyle name="Normal 7 11 6" xfId="26231"/>
    <cellStyle name="Normal 7 11 7" xfId="30112"/>
    <cellStyle name="Normal 7 12" xfId="5177"/>
    <cellStyle name="Normal 7 13" xfId="5238"/>
    <cellStyle name="Normal 7 14" xfId="7888"/>
    <cellStyle name="Normal 7 15" xfId="12166"/>
    <cellStyle name="Normal 7 16" xfId="22024"/>
    <cellStyle name="Normal 7 17" xfId="19432"/>
    <cellStyle name="Normal 7 2" xfId="325"/>
    <cellStyle name="Normal 7 2 10" xfId="7750"/>
    <cellStyle name="Normal 7 2 11" xfId="12032"/>
    <cellStyle name="Normal 7 2 12" xfId="16303"/>
    <cellStyle name="Normal 7 2 13" xfId="20643"/>
    <cellStyle name="Normal 7 2 14" xfId="24752"/>
    <cellStyle name="Normal 7 2 2" xfId="258"/>
    <cellStyle name="Normal 7 2 3" xfId="708"/>
    <cellStyle name="Normal 7 2 3 10" xfId="22764"/>
    <cellStyle name="Normal 7 2 3 11" xfId="26916"/>
    <cellStyle name="Normal 7 2 3 2" xfId="2603"/>
    <cellStyle name="Normal 7 2 3 2 2" xfId="4077"/>
    <cellStyle name="Normal 7 2 3 2 2 2" xfId="9051"/>
    <cellStyle name="Normal 7 2 3 2 2 3" xfId="13328"/>
    <cellStyle name="Normal 7 2 3 2 2 4" xfId="17587"/>
    <cellStyle name="Normal 7 2 3 2 2 5" xfId="21806"/>
    <cellStyle name="Normal 7 2 3 2 2 6" xfId="26001"/>
    <cellStyle name="Normal 7 2 3 2 2 7" xfId="29897"/>
    <cellStyle name="Normal 7 2 3 2 3" xfId="7579"/>
    <cellStyle name="Normal 7 2 3 2 4" xfId="11864"/>
    <cellStyle name="Normal 7 2 3 2 5" xfId="16136"/>
    <cellStyle name="Normal 7 2 3 2 6" xfId="20370"/>
    <cellStyle name="Normal 7 2 3 2 7" xfId="24609"/>
    <cellStyle name="Normal 7 2 3 2 8" xfId="28683"/>
    <cellStyle name="Normal 7 2 3 3" xfId="1773"/>
    <cellStyle name="Normal 7 2 3 3 2" xfId="6749"/>
    <cellStyle name="Normal 7 2 3 3 3" xfId="11037"/>
    <cellStyle name="Normal 7 2 3 3 4" xfId="15312"/>
    <cellStyle name="Normal 7 2 3 3 5" xfId="19549"/>
    <cellStyle name="Normal 7 2 3 3 6" xfId="23793"/>
    <cellStyle name="Normal 7 2 3 3 7" xfId="27878"/>
    <cellStyle name="Normal 7 2 3 4" xfId="3420"/>
    <cellStyle name="Normal 7 2 3 4 2" xfId="8394"/>
    <cellStyle name="Normal 7 2 3 4 3" xfId="12671"/>
    <cellStyle name="Normal 7 2 3 4 4" xfId="16930"/>
    <cellStyle name="Normal 7 2 3 4 5" xfId="21149"/>
    <cellStyle name="Normal 7 2 3 4 6" xfId="25344"/>
    <cellStyle name="Normal 7 2 3 4 7" xfId="29240"/>
    <cellStyle name="Normal 7 2 3 5" xfId="4768"/>
    <cellStyle name="Normal 7 2 3 5 2" xfId="9740"/>
    <cellStyle name="Normal 7 2 3 5 3" xfId="14018"/>
    <cellStyle name="Normal 7 2 3 5 4" xfId="18275"/>
    <cellStyle name="Normal 7 2 3 5 5" xfId="22492"/>
    <cellStyle name="Normal 7 2 3 5 6" xfId="26678"/>
    <cellStyle name="Normal 7 2 3 5 7" xfId="30557"/>
    <cellStyle name="Normal 7 2 3 6" xfId="5686"/>
    <cellStyle name="Normal 7 2 3 7" xfId="9978"/>
    <cellStyle name="Normal 7 2 3 8" xfId="14256"/>
    <cellStyle name="Normal 7 2 3 9" xfId="18513"/>
    <cellStyle name="Normal 7 2 4" xfId="1939"/>
    <cellStyle name="Normal 7 2 4 2" xfId="3748"/>
    <cellStyle name="Normal 7 2 4 2 2" xfId="8722"/>
    <cellStyle name="Normal 7 2 4 2 3" xfId="12999"/>
    <cellStyle name="Normal 7 2 4 2 4" xfId="17258"/>
    <cellStyle name="Normal 7 2 4 2 5" xfId="21477"/>
    <cellStyle name="Normal 7 2 4 2 6" xfId="25672"/>
    <cellStyle name="Normal 7 2 4 2 7" xfId="29568"/>
    <cellStyle name="Normal 7 2 4 3" xfId="6915"/>
    <cellStyle name="Normal 7 2 4 4" xfId="11200"/>
    <cellStyle name="Normal 7 2 4 5" xfId="15473"/>
    <cellStyle name="Normal 7 2 4 6" xfId="19709"/>
    <cellStyle name="Normal 7 2 4 7" xfId="23947"/>
    <cellStyle name="Normal 7 2 4 8" xfId="28025"/>
    <cellStyle name="Normal 7 2 5" xfId="1055"/>
    <cellStyle name="Normal 7 2 5 2" xfId="6033"/>
    <cellStyle name="Normal 7 2 5 3" xfId="10322"/>
    <cellStyle name="Normal 7 2 5 4" xfId="14600"/>
    <cellStyle name="Normal 7 2 5 5" xfId="18849"/>
    <cellStyle name="Normal 7 2 5 6" xfId="23097"/>
    <cellStyle name="Normal 7 2 5 7" xfId="27217"/>
    <cellStyle name="Normal 7 2 6" xfId="3090"/>
    <cellStyle name="Normal 7 2 6 2" xfId="8064"/>
    <cellStyle name="Normal 7 2 6 3" xfId="12341"/>
    <cellStyle name="Normal 7 2 6 4" xfId="16601"/>
    <cellStyle name="Normal 7 2 6 5" xfId="20819"/>
    <cellStyle name="Normal 7 2 6 6" xfId="25015"/>
    <cellStyle name="Normal 7 2 6 7" xfId="28911"/>
    <cellStyle name="Normal 7 2 7" xfId="4320"/>
    <cellStyle name="Normal 7 2 8" xfId="4439"/>
    <cellStyle name="Normal 7 2 8 2" xfId="9411"/>
    <cellStyle name="Normal 7 2 8 3" xfId="13689"/>
    <cellStyle name="Normal 7 2 8 4" xfId="17946"/>
    <cellStyle name="Normal 7 2 8 5" xfId="22163"/>
    <cellStyle name="Normal 7 2 8 6" xfId="26349"/>
    <cellStyle name="Normal 7 2 8 7" xfId="30228"/>
    <cellStyle name="Normal 7 2 9" xfId="5304"/>
    <cellStyle name="Normal 7 3" xfId="354"/>
    <cellStyle name="Normal 7 3 10" xfId="7714"/>
    <cellStyle name="Normal 7 3 11" xfId="11997"/>
    <cellStyle name="Normal 7 3 12" xfId="16270"/>
    <cellStyle name="Normal 7 3 13" xfId="20496"/>
    <cellStyle name="Normal 7 3 14" xfId="24723"/>
    <cellStyle name="Normal 7 3 2" xfId="488"/>
    <cellStyle name="Normal 7 3 2 10" xfId="17809"/>
    <cellStyle name="Normal 7 3 2 11" xfId="17804"/>
    <cellStyle name="Normal 7 3 2 12" xfId="26220"/>
    <cellStyle name="Normal 7 3 2 2" xfId="862"/>
    <cellStyle name="Normal 7 3 2 2 10" xfId="22918"/>
    <cellStyle name="Normal 7 3 2 2 11" xfId="27070"/>
    <cellStyle name="Normal 7 3 2 2 2" xfId="2604"/>
    <cellStyle name="Normal 7 3 2 2 2 2" xfId="4231"/>
    <cellStyle name="Normal 7 3 2 2 2 2 2" xfId="9205"/>
    <cellStyle name="Normal 7 3 2 2 2 2 3" xfId="13482"/>
    <cellStyle name="Normal 7 3 2 2 2 2 4" xfId="17741"/>
    <cellStyle name="Normal 7 3 2 2 2 2 5" xfId="21960"/>
    <cellStyle name="Normal 7 3 2 2 2 2 6" xfId="26155"/>
    <cellStyle name="Normal 7 3 2 2 2 2 7" xfId="30051"/>
    <cellStyle name="Normal 7 3 2 2 2 3" xfId="7580"/>
    <cellStyle name="Normal 7 3 2 2 2 4" xfId="11865"/>
    <cellStyle name="Normal 7 3 2 2 2 5" xfId="16137"/>
    <cellStyle name="Normal 7 3 2 2 2 6" xfId="20371"/>
    <cellStyle name="Normal 7 3 2 2 2 7" xfId="24610"/>
    <cellStyle name="Normal 7 3 2 2 2 8" xfId="28684"/>
    <cellStyle name="Normal 7 3 2 2 3" xfId="1774"/>
    <cellStyle name="Normal 7 3 2 2 3 2" xfId="6750"/>
    <cellStyle name="Normal 7 3 2 2 3 3" xfId="11038"/>
    <cellStyle name="Normal 7 3 2 2 3 4" xfId="15313"/>
    <cellStyle name="Normal 7 3 2 2 3 5" xfId="19550"/>
    <cellStyle name="Normal 7 3 2 2 3 6" xfId="23794"/>
    <cellStyle name="Normal 7 3 2 2 3 7" xfId="27879"/>
    <cellStyle name="Normal 7 3 2 2 4" xfId="3574"/>
    <cellStyle name="Normal 7 3 2 2 4 2" xfId="8548"/>
    <cellStyle name="Normal 7 3 2 2 4 3" xfId="12825"/>
    <cellStyle name="Normal 7 3 2 2 4 4" xfId="17084"/>
    <cellStyle name="Normal 7 3 2 2 4 5" xfId="21303"/>
    <cellStyle name="Normal 7 3 2 2 4 6" xfId="25498"/>
    <cellStyle name="Normal 7 3 2 2 4 7" xfId="29394"/>
    <cellStyle name="Normal 7 3 2 2 5" xfId="4922"/>
    <cellStyle name="Normal 7 3 2 2 5 2" xfId="9894"/>
    <cellStyle name="Normal 7 3 2 2 5 3" xfId="14172"/>
    <cellStyle name="Normal 7 3 2 2 5 4" xfId="18429"/>
    <cellStyle name="Normal 7 3 2 2 5 5" xfId="22646"/>
    <cellStyle name="Normal 7 3 2 2 5 6" xfId="26832"/>
    <cellStyle name="Normal 7 3 2 2 5 7" xfId="30711"/>
    <cellStyle name="Normal 7 3 2 2 6" xfId="5840"/>
    <cellStyle name="Normal 7 3 2 2 7" xfId="10132"/>
    <cellStyle name="Normal 7 3 2 2 8" xfId="14410"/>
    <cellStyle name="Normal 7 3 2 2 9" xfId="18667"/>
    <cellStyle name="Normal 7 3 2 3" xfId="2121"/>
    <cellStyle name="Normal 7 3 2 3 2" xfId="3902"/>
    <cellStyle name="Normal 7 3 2 3 2 2" xfId="8876"/>
    <cellStyle name="Normal 7 3 2 3 2 3" xfId="13153"/>
    <cellStyle name="Normal 7 3 2 3 2 4" xfId="17412"/>
    <cellStyle name="Normal 7 3 2 3 2 5" xfId="21631"/>
    <cellStyle name="Normal 7 3 2 3 2 6" xfId="25826"/>
    <cellStyle name="Normal 7 3 2 3 2 7" xfId="29722"/>
    <cellStyle name="Normal 7 3 2 3 3" xfId="7097"/>
    <cellStyle name="Normal 7 3 2 3 4" xfId="11382"/>
    <cellStyle name="Normal 7 3 2 3 5" xfId="15654"/>
    <cellStyle name="Normal 7 3 2 3 6" xfId="19889"/>
    <cellStyle name="Normal 7 3 2 3 7" xfId="24127"/>
    <cellStyle name="Normal 7 3 2 3 8" xfId="28205"/>
    <cellStyle name="Normal 7 3 2 4" xfId="1260"/>
    <cellStyle name="Normal 7 3 2 4 2" xfId="6237"/>
    <cellStyle name="Normal 7 3 2 4 3" xfId="10526"/>
    <cellStyle name="Normal 7 3 2 4 4" xfId="14804"/>
    <cellStyle name="Normal 7 3 2 4 5" xfId="19047"/>
    <cellStyle name="Normal 7 3 2 4 6" xfId="23293"/>
    <cellStyle name="Normal 7 3 2 4 7" xfId="27398"/>
    <cellStyle name="Normal 7 3 2 5" xfId="3244"/>
    <cellStyle name="Normal 7 3 2 5 2" xfId="8218"/>
    <cellStyle name="Normal 7 3 2 5 3" xfId="12495"/>
    <cellStyle name="Normal 7 3 2 5 4" xfId="16755"/>
    <cellStyle name="Normal 7 3 2 5 5" xfId="20973"/>
    <cellStyle name="Normal 7 3 2 5 6" xfId="25169"/>
    <cellStyle name="Normal 7 3 2 5 7" xfId="29065"/>
    <cellStyle name="Normal 7 3 2 6" xfId="4593"/>
    <cellStyle name="Normal 7 3 2 6 2" xfId="9565"/>
    <cellStyle name="Normal 7 3 2 6 3" xfId="13843"/>
    <cellStyle name="Normal 7 3 2 6 4" xfId="18100"/>
    <cellStyle name="Normal 7 3 2 6 5" xfId="22317"/>
    <cellStyle name="Normal 7 3 2 6 6" xfId="26503"/>
    <cellStyle name="Normal 7 3 2 6 7" xfId="30382"/>
    <cellStyle name="Normal 7 3 2 7" xfId="5467"/>
    <cellStyle name="Normal 7 3 2 8" xfId="9273"/>
    <cellStyle name="Normal 7 3 2 9" xfId="13551"/>
    <cellStyle name="Normal 7 3 3" xfId="730"/>
    <cellStyle name="Normal 7 3 3 10" xfId="22786"/>
    <cellStyle name="Normal 7 3 3 11" xfId="26938"/>
    <cellStyle name="Normal 7 3 3 2" xfId="2605"/>
    <cellStyle name="Normal 7 3 3 2 2" xfId="4099"/>
    <cellStyle name="Normal 7 3 3 2 2 2" xfId="9073"/>
    <cellStyle name="Normal 7 3 3 2 2 3" xfId="13350"/>
    <cellStyle name="Normal 7 3 3 2 2 4" xfId="17609"/>
    <cellStyle name="Normal 7 3 3 2 2 5" xfId="21828"/>
    <cellStyle name="Normal 7 3 3 2 2 6" xfId="26023"/>
    <cellStyle name="Normal 7 3 3 2 2 7" xfId="29919"/>
    <cellStyle name="Normal 7 3 3 2 3" xfId="7581"/>
    <cellStyle name="Normal 7 3 3 2 4" xfId="11866"/>
    <cellStyle name="Normal 7 3 3 2 5" xfId="16138"/>
    <cellStyle name="Normal 7 3 3 2 6" xfId="20372"/>
    <cellStyle name="Normal 7 3 3 2 7" xfId="24611"/>
    <cellStyle name="Normal 7 3 3 2 8" xfId="28685"/>
    <cellStyle name="Normal 7 3 3 3" xfId="1775"/>
    <cellStyle name="Normal 7 3 3 3 2" xfId="6751"/>
    <cellStyle name="Normal 7 3 3 3 3" xfId="11039"/>
    <cellStyle name="Normal 7 3 3 3 4" xfId="15314"/>
    <cellStyle name="Normal 7 3 3 3 5" xfId="19551"/>
    <cellStyle name="Normal 7 3 3 3 6" xfId="23795"/>
    <cellStyle name="Normal 7 3 3 3 7" xfId="27880"/>
    <cellStyle name="Normal 7 3 3 4" xfId="3442"/>
    <cellStyle name="Normal 7 3 3 4 2" xfId="8416"/>
    <cellStyle name="Normal 7 3 3 4 3" xfId="12693"/>
    <cellStyle name="Normal 7 3 3 4 4" xfId="16952"/>
    <cellStyle name="Normal 7 3 3 4 5" xfId="21171"/>
    <cellStyle name="Normal 7 3 3 4 6" xfId="25366"/>
    <cellStyle name="Normal 7 3 3 4 7" xfId="29262"/>
    <cellStyle name="Normal 7 3 3 5" xfId="4790"/>
    <cellStyle name="Normal 7 3 3 5 2" xfId="9762"/>
    <cellStyle name="Normal 7 3 3 5 3" xfId="14040"/>
    <cellStyle name="Normal 7 3 3 5 4" xfId="18297"/>
    <cellStyle name="Normal 7 3 3 5 5" xfId="22514"/>
    <cellStyle name="Normal 7 3 3 5 6" xfId="26700"/>
    <cellStyle name="Normal 7 3 3 5 7" xfId="30579"/>
    <cellStyle name="Normal 7 3 3 6" xfId="5708"/>
    <cellStyle name="Normal 7 3 3 7" xfId="10000"/>
    <cellStyle name="Normal 7 3 3 8" xfId="14278"/>
    <cellStyle name="Normal 7 3 3 9" xfId="18535"/>
    <cellStyle name="Normal 7 3 4" xfId="1988"/>
    <cellStyle name="Normal 7 3 4 2" xfId="3770"/>
    <cellStyle name="Normal 7 3 4 2 2" xfId="8744"/>
    <cellStyle name="Normal 7 3 4 2 3" xfId="13021"/>
    <cellStyle name="Normal 7 3 4 2 4" xfId="17280"/>
    <cellStyle name="Normal 7 3 4 2 5" xfId="21499"/>
    <cellStyle name="Normal 7 3 4 2 6" xfId="25694"/>
    <cellStyle name="Normal 7 3 4 2 7" xfId="29590"/>
    <cellStyle name="Normal 7 3 4 3" xfId="6964"/>
    <cellStyle name="Normal 7 3 4 4" xfId="11249"/>
    <cellStyle name="Normal 7 3 4 5" xfId="15521"/>
    <cellStyle name="Normal 7 3 4 6" xfId="19756"/>
    <cellStyle name="Normal 7 3 4 7" xfId="23994"/>
    <cellStyle name="Normal 7 3 4 8" xfId="28072"/>
    <cellStyle name="Normal 7 3 5" xfId="1127"/>
    <cellStyle name="Normal 7 3 5 2" xfId="6104"/>
    <cellStyle name="Normal 7 3 5 3" xfId="10393"/>
    <cellStyle name="Normal 7 3 5 4" xfId="14671"/>
    <cellStyle name="Normal 7 3 5 5" xfId="18914"/>
    <cellStyle name="Normal 7 3 5 6" xfId="23160"/>
    <cellStyle name="Normal 7 3 5 7" xfId="27265"/>
    <cellStyle name="Normal 7 3 6" xfId="921"/>
    <cellStyle name="Normal 7 3 7" xfId="3112"/>
    <cellStyle name="Normal 7 3 7 2" xfId="8086"/>
    <cellStyle name="Normal 7 3 7 3" xfId="12363"/>
    <cellStyle name="Normal 7 3 7 4" xfId="16623"/>
    <cellStyle name="Normal 7 3 7 5" xfId="20841"/>
    <cellStyle name="Normal 7 3 7 6" xfId="25037"/>
    <cellStyle name="Normal 7 3 7 7" xfId="28933"/>
    <cellStyle name="Normal 7 3 8" xfId="4461"/>
    <cellStyle name="Normal 7 3 8 2" xfId="9433"/>
    <cellStyle name="Normal 7 3 8 3" xfId="13711"/>
    <cellStyle name="Normal 7 3 8 4" xfId="17968"/>
    <cellStyle name="Normal 7 3 8 5" xfId="22185"/>
    <cellStyle name="Normal 7 3 8 6" xfId="26371"/>
    <cellStyle name="Normal 7 3 8 7" xfId="30250"/>
    <cellStyle name="Normal 7 3 9" xfId="5333"/>
    <cellStyle name="Normal 7 4" xfId="287"/>
    <cellStyle name="Normal 7 4 2" xfId="2826"/>
    <cellStyle name="Normal 7 4 2 2" xfId="7801"/>
    <cellStyle name="Normal 7 4 2 3" xfId="12081"/>
    <cellStyle name="Normal 7 4 2 4" xfId="16349"/>
    <cellStyle name="Normal 7 4 2 5" xfId="20573"/>
    <cellStyle name="Normal 7 4 2 6" xfId="24791"/>
    <cellStyle name="Normal 7 4 2 7" xfId="28767"/>
    <cellStyle name="Normal 7 5" xfId="543"/>
    <cellStyle name="Normal 7 5 10" xfId="11244"/>
    <cellStyle name="Normal 7 5 11" xfId="5556"/>
    <cellStyle name="Normal 7 5 12" xfId="22046"/>
    <cellStyle name="Normal 7 5 2" xfId="917"/>
    <cellStyle name="Normal 7 5 2 10" xfId="22973"/>
    <cellStyle name="Normal 7 5 2 11" xfId="27125"/>
    <cellStyle name="Normal 7 5 2 2" xfId="2606"/>
    <cellStyle name="Normal 7 5 2 2 2" xfId="4286"/>
    <cellStyle name="Normal 7 5 2 2 2 2" xfId="9260"/>
    <cellStyle name="Normal 7 5 2 2 2 3" xfId="13537"/>
    <cellStyle name="Normal 7 5 2 2 2 4" xfId="17796"/>
    <cellStyle name="Normal 7 5 2 2 2 5" xfId="22015"/>
    <cellStyle name="Normal 7 5 2 2 2 6" xfId="26210"/>
    <cellStyle name="Normal 7 5 2 2 2 7" xfId="30106"/>
    <cellStyle name="Normal 7 5 2 2 3" xfId="7582"/>
    <cellStyle name="Normal 7 5 2 2 4" xfId="11867"/>
    <cellStyle name="Normal 7 5 2 2 5" xfId="16139"/>
    <cellStyle name="Normal 7 5 2 2 6" xfId="20373"/>
    <cellStyle name="Normal 7 5 2 2 7" xfId="24612"/>
    <cellStyle name="Normal 7 5 2 2 8" xfId="28686"/>
    <cellStyle name="Normal 7 5 2 3" xfId="1776"/>
    <cellStyle name="Normal 7 5 2 3 2" xfId="6752"/>
    <cellStyle name="Normal 7 5 2 3 3" xfId="11040"/>
    <cellStyle name="Normal 7 5 2 3 4" xfId="15315"/>
    <cellStyle name="Normal 7 5 2 3 5" xfId="19552"/>
    <cellStyle name="Normal 7 5 2 3 6" xfId="23796"/>
    <cellStyle name="Normal 7 5 2 3 7" xfId="27881"/>
    <cellStyle name="Normal 7 5 2 4" xfId="3629"/>
    <cellStyle name="Normal 7 5 2 4 2" xfId="8603"/>
    <cellStyle name="Normal 7 5 2 4 3" xfId="12880"/>
    <cellStyle name="Normal 7 5 2 4 4" xfId="17139"/>
    <cellStyle name="Normal 7 5 2 4 5" xfId="21358"/>
    <cellStyle name="Normal 7 5 2 4 6" xfId="25553"/>
    <cellStyle name="Normal 7 5 2 4 7" xfId="29449"/>
    <cellStyle name="Normal 7 5 2 5" xfId="4977"/>
    <cellStyle name="Normal 7 5 2 5 2" xfId="9949"/>
    <cellStyle name="Normal 7 5 2 5 3" xfId="14227"/>
    <cellStyle name="Normal 7 5 2 5 4" xfId="18484"/>
    <cellStyle name="Normal 7 5 2 5 5" xfId="22701"/>
    <cellStyle name="Normal 7 5 2 5 6" xfId="26887"/>
    <cellStyle name="Normal 7 5 2 5 7" xfId="30766"/>
    <cellStyle name="Normal 7 5 2 6" xfId="5895"/>
    <cellStyle name="Normal 7 5 2 7" xfId="10187"/>
    <cellStyle name="Normal 7 5 2 8" xfId="14465"/>
    <cellStyle name="Normal 7 5 2 9" xfId="18722"/>
    <cellStyle name="Normal 7 5 3" xfId="2189"/>
    <cellStyle name="Normal 7 5 3 2" xfId="3957"/>
    <cellStyle name="Normal 7 5 3 2 2" xfId="8931"/>
    <cellStyle name="Normal 7 5 3 2 3" xfId="13208"/>
    <cellStyle name="Normal 7 5 3 2 4" xfId="17467"/>
    <cellStyle name="Normal 7 5 3 2 5" xfId="21686"/>
    <cellStyle name="Normal 7 5 3 2 6" xfId="25881"/>
    <cellStyle name="Normal 7 5 3 2 7" xfId="29777"/>
    <cellStyle name="Normal 7 5 3 3" xfId="7165"/>
    <cellStyle name="Normal 7 5 3 4" xfId="11450"/>
    <cellStyle name="Normal 7 5 3 5" xfId="15722"/>
    <cellStyle name="Normal 7 5 3 6" xfId="19957"/>
    <cellStyle name="Normal 7 5 3 7" xfId="24195"/>
    <cellStyle name="Normal 7 5 3 8" xfId="28273"/>
    <cellStyle name="Normal 7 5 4" xfId="1332"/>
    <cellStyle name="Normal 7 5 4 2" xfId="6309"/>
    <cellStyle name="Normal 7 5 4 3" xfId="10598"/>
    <cellStyle name="Normal 7 5 4 4" xfId="14874"/>
    <cellStyle name="Normal 7 5 4 5" xfId="19116"/>
    <cellStyle name="Normal 7 5 4 6" xfId="23363"/>
    <cellStyle name="Normal 7 5 4 7" xfId="27466"/>
    <cellStyle name="Normal 7 5 5" xfId="3299"/>
    <cellStyle name="Normal 7 5 5 2" xfId="8273"/>
    <cellStyle name="Normal 7 5 5 3" xfId="12550"/>
    <cellStyle name="Normal 7 5 5 4" xfId="16810"/>
    <cellStyle name="Normal 7 5 5 5" xfId="21028"/>
    <cellStyle name="Normal 7 5 5 6" xfId="25224"/>
    <cellStyle name="Normal 7 5 5 7" xfId="29120"/>
    <cellStyle name="Normal 7 5 6" xfId="4648"/>
    <cellStyle name="Normal 7 5 6 2" xfId="9620"/>
    <cellStyle name="Normal 7 5 6 3" xfId="13898"/>
    <cellStyle name="Normal 7 5 6 4" xfId="18155"/>
    <cellStyle name="Normal 7 5 6 5" xfId="22372"/>
    <cellStyle name="Normal 7 5 6 6" xfId="26558"/>
    <cellStyle name="Normal 7 5 6 7" xfId="30437"/>
    <cellStyle name="Normal 7 5 7" xfId="5522"/>
    <cellStyle name="Normal 7 5 8" xfId="5069"/>
    <cellStyle name="Normal 7 5 9" xfId="6959"/>
    <cellStyle name="Normal 7 6" xfId="644"/>
    <cellStyle name="Normal 7 6 10" xfId="5558"/>
    <cellStyle name="Normal 7 6 11" xfId="20451"/>
    <cellStyle name="Normal 7 6 12" xfId="18900"/>
    <cellStyle name="Normal 7 6 2" xfId="1778"/>
    <cellStyle name="Normal 7 6 2 2" xfId="2608"/>
    <cellStyle name="Normal 7 6 2 2 2" xfId="7584"/>
    <cellStyle name="Normal 7 6 2 2 3" xfId="11869"/>
    <cellStyle name="Normal 7 6 2 2 4" xfId="16141"/>
    <cellStyle name="Normal 7 6 2 2 5" xfId="20375"/>
    <cellStyle name="Normal 7 6 2 2 6" xfId="24614"/>
    <cellStyle name="Normal 7 6 2 2 7" xfId="28688"/>
    <cellStyle name="Normal 7 6 2 3" xfId="4013"/>
    <cellStyle name="Normal 7 6 2 3 2" xfId="8987"/>
    <cellStyle name="Normal 7 6 2 3 3" xfId="13264"/>
    <cellStyle name="Normal 7 6 2 3 4" xfId="17523"/>
    <cellStyle name="Normal 7 6 2 3 5" xfId="21742"/>
    <cellStyle name="Normal 7 6 2 3 6" xfId="25937"/>
    <cellStyle name="Normal 7 6 2 3 7" xfId="29833"/>
    <cellStyle name="Normal 7 6 2 4" xfId="6754"/>
    <cellStyle name="Normal 7 6 2 5" xfId="11042"/>
    <cellStyle name="Normal 7 6 2 6" xfId="15317"/>
    <cellStyle name="Normal 7 6 2 7" xfId="19554"/>
    <cellStyle name="Normal 7 6 2 8" xfId="23798"/>
    <cellStyle name="Normal 7 6 2 9" xfId="27883"/>
    <cellStyle name="Normal 7 6 3" xfId="2607"/>
    <cellStyle name="Normal 7 6 3 2" xfId="7583"/>
    <cellStyle name="Normal 7 6 3 3" xfId="11868"/>
    <cellStyle name="Normal 7 6 3 4" xfId="16140"/>
    <cellStyle name="Normal 7 6 3 5" xfId="20374"/>
    <cellStyle name="Normal 7 6 3 6" xfId="24613"/>
    <cellStyle name="Normal 7 6 3 7" xfId="28687"/>
    <cellStyle name="Normal 7 6 4" xfId="1777"/>
    <cellStyle name="Normal 7 6 4 2" xfId="6753"/>
    <cellStyle name="Normal 7 6 4 3" xfId="11041"/>
    <cellStyle name="Normal 7 6 4 4" xfId="15316"/>
    <cellStyle name="Normal 7 6 4 5" xfId="19553"/>
    <cellStyle name="Normal 7 6 4 6" xfId="23797"/>
    <cellStyle name="Normal 7 6 4 7" xfId="27882"/>
    <cellStyle name="Normal 7 6 5" xfId="3356"/>
    <cellStyle name="Normal 7 6 5 2" xfId="8330"/>
    <cellStyle name="Normal 7 6 5 3" xfId="12607"/>
    <cellStyle name="Normal 7 6 5 4" xfId="16866"/>
    <cellStyle name="Normal 7 6 5 5" xfId="21085"/>
    <cellStyle name="Normal 7 6 5 6" xfId="25280"/>
    <cellStyle name="Normal 7 6 5 7" xfId="29176"/>
    <cellStyle name="Normal 7 6 6" xfId="4704"/>
    <cellStyle name="Normal 7 6 6 2" xfId="9676"/>
    <cellStyle name="Normal 7 6 6 3" xfId="13954"/>
    <cellStyle name="Normal 7 6 6 4" xfId="18211"/>
    <cellStyle name="Normal 7 6 6 5" xfId="22428"/>
    <cellStyle name="Normal 7 6 6 6" xfId="26614"/>
    <cellStyle name="Normal 7 6 6 7" xfId="30493"/>
    <cellStyle name="Normal 7 6 7" xfId="5622"/>
    <cellStyle name="Normal 7 6 8" xfId="5531"/>
    <cellStyle name="Normal 7 6 9" xfId="5208"/>
    <cellStyle name="Normal 7 7" xfId="1779"/>
    <cellStyle name="Normal 7 7 2" xfId="2609"/>
    <cellStyle name="Normal 7 7 2 2" xfId="7585"/>
    <cellStyle name="Normal 7 7 2 3" xfId="11870"/>
    <cellStyle name="Normal 7 7 2 4" xfId="16142"/>
    <cellStyle name="Normal 7 7 2 5" xfId="20376"/>
    <cellStyle name="Normal 7 7 2 6" xfId="24615"/>
    <cellStyle name="Normal 7 7 2 7" xfId="28689"/>
    <cellStyle name="Normal 7 7 3" xfId="3684"/>
    <cellStyle name="Normal 7 7 3 2" xfId="8658"/>
    <cellStyle name="Normal 7 7 3 3" xfId="12935"/>
    <cellStyle name="Normal 7 7 3 4" xfId="17194"/>
    <cellStyle name="Normal 7 7 3 5" xfId="21413"/>
    <cellStyle name="Normal 7 7 3 6" xfId="25608"/>
    <cellStyle name="Normal 7 7 3 7" xfId="29504"/>
    <cellStyle name="Normal 7 7 4" xfId="6755"/>
    <cellStyle name="Normal 7 7 5" xfId="11043"/>
    <cellStyle name="Normal 7 7 6" xfId="15318"/>
    <cellStyle name="Normal 7 7 7" xfId="19555"/>
    <cellStyle name="Normal 7 7 8" xfId="23799"/>
    <cellStyle name="Normal 7 7 9" xfId="27884"/>
    <cellStyle name="Normal 7 8" xfId="1897"/>
    <cellStyle name="Normal 7 8 2" xfId="6873"/>
    <cellStyle name="Normal 7 8 3" xfId="11159"/>
    <cellStyle name="Normal 7 8 4" xfId="15432"/>
    <cellStyle name="Normal 7 8 5" xfId="19669"/>
    <cellStyle name="Normal 7 8 6" xfId="23908"/>
    <cellStyle name="Normal 7 8 7" xfId="27989"/>
    <cellStyle name="Normal 7 9" xfId="997"/>
    <cellStyle name="Normal 7 9 2" xfId="5975"/>
    <cellStyle name="Normal 7 9 3" xfId="10265"/>
    <cellStyle name="Normal 7 9 4" xfId="14543"/>
    <cellStyle name="Normal 7 9 5" xfId="18796"/>
    <cellStyle name="Normal 7 9 6" xfId="23047"/>
    <cellStyle name="Normal 7 9 7" xfId="27181"/>
    <cellStyle name="Normal 8" xfId="53"/>
    <cellStyle name="Normal 8 10" xfId="4321"/>
    <cellStyle name="Normal 8 10 2" xfId="9293"/>
    <cellStyle name="Normal 8 10 3" xfId="13571"/>
    <cellStyle name="Normal 8 10 4" xfId="17828"/>
    <cellStyle name="Normal 8 10 5" xfId="22048"/>
    <cellStyle name="Normal 8 10 6" xfId="26235"/>
    <cellStyle name="Normal 8 10 7" xfId="30114"/>
    <cellStyle name="Normal 8 2" xfId="238"/>
    <cellStyle name="Normal 8 2 2" xfId="1120"/>
    <cellStyle name="Normal 8 2 3" xfId="1983"/>
    <cellStyle name="Normal 8 2 4" xfId="1116"/>
    <cellStyle name="Normal 8 2 5" xfId="2837"/>
    <cellStyle name="Normal 8 2 5 2" xfId="7812"/>
    <cellStyle name="Normal 8 2 5 3" xfId="12092"/>
    <cellStyle name="Normal 8 2 5 4" xfId="16358"/>
    <cellStyle name="Normal 8 2 5 5" xfId="20584"/>
    <cellStyle name="Normal 8 2 5 6" xfId="24799"/>
    <cellStyle name="Normal 8 2 5 7" xfId="28771"/>
    <cellStyle name="Normal 8 3" xfId="374"/>
    <cellStyle name="Normal 8 3 10" xfId="16235"/>
    <cellStyle name="Normal 8 3 11" xfId="20504"/>
    <cellStyle name="Normal 8 3 12" xfId="24697"/>
    <cellStyle name="Normal 8 3 2" xfId="748"/>
    <cellStyle name="Normal 8 3 2 10" xfId="22804"/>
    <cellStyle name="Normal 8 3 2 11" xfId="26956"/>
    <cellStyle name="Normal 8 3 2 2" xfId="2610"/>
    <cellStyle name="Normal 8 3 2 2 2" xfId="4117"/>
    <cellStyle name="Normal 8 3 2 2 2 2" xfId="9091"/>
    <cellStyle name="Normal 8 3 2 2 2 3" xfId="13368"/>
    <cellStyle name="Normal 8 3 2 2 2 4" xfId="17627"/>
    <cellStyle name="Normal 8 3 2 2 2 5" xfId="21846"/>
    <cellStyle name="Normal 8 3 2 2 2 6" xfId="26041"/>
    <cellStyle name="Normal 8 3 2 2 2 7" xfId="29937"/>
    <cellStyle name="Normal 8 3 2 2 3" xfId="7586"/>
    <cellStyle name="Normal 8 3 2 2 4" xfId="11871"/>
    <cellStyle name="Normal 8 3 2 2 5" xfId="16143"/>
    <cellStyle name="Normal 8 3 2 2 6" xfId="20377"/>
    <cellStyle name="Normal 8 3 2 2 7" xfId="24616"/>
    <cellStyle name="Normal 8 3 2 2 8" xfId="28690"/>
    <cellStyle name="Normal 8 3 2 3" xfId="1780"/>
    <cellStyle name="Normal 8 3 2 3 2" xfId="6756"/>
    <cellStyle name="Normal 8 3 2 3 3" xfId="11044"/>
    <cellStyle name="Normal 8 3 2 3 4" xfId="15319"/>
    <cellStyle name="Normal 8 3 2 3 5" xfId="19556"/>
    <cellStyle name="Normal 8 3 2 3 6" xfId="23800"/>
    <cellStyle name="Normal 8 3 2 3 7" xfId="27885"/>
    <cellStyle name="Normal 8 3 2 4" xfId="3460"/>
    <cellStyle name="Normal 8 3 2 4 2" xfId="8434"/>
    <cellStyle name="Normal 8 3 2 4 3" xfId="12711"/>
    <cellStyle name="Normal 8 3 2 4 4" xfId="16970"/>
    <cellStyle name="Normal 8 3 2 4 5" xfId="21189"/>
    <cellStyle name="Normal 8 3 2 4 6" xfId="25384"/>
    <cellStyle name="Normal 8 3 2 4 7" xfId="29280"/>
    <cellStyle name="Normal 8 3 2 5" xfId="4808"/>
    <cellStyle name="Normal 8 3 2 5 2" xfId="9780"/>
    <cellStyle name="Normal 8 3 2 5 3" xfId="14058"/>
    <cellStyle name="Normal 8 3 2 5 4" xfId="18315"/>
    <cellStyle name="Normal 8 3 2 5 5" xfId="22532"/>
    <cellStyle name="Normal 8 3 2 5 6" xfId="26718"/>
    <cellStyle name="Normal 8 3 2 5 7" xfId="30597"/>
    <cellStyle name="Normal 8 3 2 6" xfId="5726"/>
    <cellStyle name="Normal 8 3 2 7" xfId="10018"/>
    <cellStyle name="Normal 8 3 2 8" xfId="14296"/>
    <cellStyle name="Normal 8 3 2 9" xfId="18553"/>
    <cellStyle name="Normal 8 3 3" xfId="2007"/>
    <cellStyle name="Normal 8 3 3 2" xfId="3788"/>
    <cellStyle name="Normal 8 3 3 2 2" xfId="8762"/>
    <cellStyle name="Normal 8 3 3 2 3" xfId="13039"/>
    <cellStyle name="Normal 8 3 3 2 4" xfId="17298"/>
    <cellStyle name="Normal 8 3 3 2 5" xfId="21517"/>
    <cellStyle name="Normal 8 3 3 2 6" xfId="25712"/>
    <cellStyle name="Normal 8 3 3 2 7" xfId="29608"/>
    <cellStyle name="Normal 8 3 3 3" xfId="6983"/>
    <cellStyle name="Normal 8 3 3 4" xfId="11268"/>
    <cellStyle name="Normal 8 3 3 5" xfId="15540"/>
    <cellStyle name="Normal 8 3 3 6" xfId="19775"/>
    <cellStyle name="Normal 8 3 3 7" xfId="24013"/>
    <cellStyle name="Normal 8 3 3 8" xfId="28091"/>
    <cellStyle name="Normal 8 3 4" xfId="1146"/>
    <cellStyle name="Normal 8 3 4 2" xfId="6123"/>
    <cellStyle name="Normal 8 3 4 3" xfId="10412"/>
    <cellStyle name="Normal 8 3 4 4" xfId="14690"/>
    <cellStyle name="Normal 8 3 4 5" xfId="18933"/>
    <cellStyle name="Normal 8 3 4 6" xfId="23179"/>
    <cellStyle name="Normal 8 3 4 7" xfId="27284"/>
    <cellStyle name="Normal 8 3 5" xfId="3130"/>
    <cellStyle name="Normal 8 3 5 2" xfId="8104"/>
    <cellStyle name="Normal 8 3 5 3" xfId="12381"/>
    <cellStyle name="Normal 8 3 5 4" xfId="16641"/>
    <cellStyle name="Normal 8 3 5 5" xfId="20859"/>
    <cellStyle name="Normal 8 3 5 6" xfId="25055"/>
    <cellStyle name="Normal 8 3 5 7" xfId="28951"/>
    <cellStyle name="Normal 8 3 6" xfId="4479"/>
    <cellStyle name="Normal 8 3 6 2" xfId="9451"/>
    <cellStyle name="Normal 8 3 6 3" xfId="13729"/>
    <cellStyle name="Normal 8 3 6 4" xfId="17986"/>
    <cellStyle name="Normal 8 3 6 5" xfId="22203"/>
    <cellStyle name="Normal 8 3 6 6" xfId="26389"/>
    <cellStyle name="Normal 8 3 6 7" xfId="30268"/>
    <cellStyle name="Normal 8 3 7" xfId="5353"/>
    <cellStyle name="Normal 8 3 8" xfId="7679"/>
    <cellStyle name="Normal 8 3 9" xfId="11961"/>
    <cellStyle name="Normal 8 4" xfId="276"/>
    <cellStyle name="Normal 8 4 10" xfId="18791"/>
    <cellStyle name="Normal 8 4 11" xfId="24839"/>
    <cellStyle name="Normal 8 4 2" xfId="671"/>
    <cellStyle name="Normal 8 4 2 10" xfId="24672"/>
    <cellStyle name="Normal 8 4 2 2" xfId="4040"/>
    <cellStyle name="Normal 8 4 2 2 2" xfId="9014"/>
    <cellStyle name="Normal 8 4 2 2 3" xfId="13291"/>
    <cellStyle name="Normal 8 4 2 2 4" xfId="17550"/>
    <cellStyle name="Normal 8 4 2 2 5" xfId="21769"/>
    <cellStyle name="Normal 8 4 2 2 6" xfId="25964"/>
    <cellStyle name="Normal 8 4 2 2 7" xfId="29860"/>
    <cellStyle name="Normal 8 4 2 3" xfId="3383"/>
    <cellStyle name="Normal 8 4 2 3 2" xfId="8357"/>
    <cellStyle name="Normal 8 4 2 3 3" xfId="12634"/>
    <cellStyle name="Normal 8 4 2 3 4" xfId="16893"/>
    <cellStyle name="Normal 8 4 2 3 5" xfId="21112"/>
    <cellStyle name="Normal 8 4 2 3 6" xfId="25307"/>
    <cellStyle name="Normal 8 4 2 3 7" xfId="29203"/>
    <cellStyle name="Normal 8 4 2 4" xfId="4731"/>
    <cellStyle name="Normal 8 4 2 4 2" xfId="9703"/>
    <cellStyle name="Normal 8 4 2 4 3" xfId="13981"/>
    <cellStyle name="Normal 8 4 2 4 4" xfId="18238"/>
    <cellStyle name="Normal 8 4 2 4 5" xfId="22455"/>
    <cellStyle name="Normal 8 4 2 4 6" xfId="26641"/>
    <cellStyle name="Normal 8 4 2 4 7" xfId="30520"/>
    <cellStyle name="Normal 8 4 2 5" xfId="5649"/>
    <cellStyle name="Normal 8 4 2 6" xfId="7649"/>
    <cellStyle name="Normal 8 4 2 7" xfId="11931"/>
    <cellStyle name="Normal 8 4 2 8" xfId="16205"/>
    <cellStyle name="Normal 8 4 2 9" xfId="22727"/>
    <cellStyle name="Normal 8 4 3" xfId="1299"/>
    <cellStyle name="Normal 8 4 3 2" xfId="3711"/>
    <cellStyle name="Normal 8 4 3 2 2" xfId="8685"/>
    <cellStyle name="Normal 8 4 3 2 3" xfId="12962"/>
    <cellStyle name="Normal 8 4 3 2 4" xfId="17221"/>
    <cellStyle name="Normal 8 4 3 2 5" xfId="21440"/>
    <cellStyle name="Normal 8 4 3 2 6" xfId="25635"/>
    <cellStyle name="Normal 8 4 3 2 7" xfId="29531"/>
    <cellStyle name="Normal 8 4 4" xfId="3052"/>
    <cellStyle name="Normal 8 4 4 2" xfId="8026"/>
    <cellStyle name="Normal 8 4 4 3" xfId="12303"/>
    <cellStyle name="Normal 8 4 4 4" xfId="16563"/>
    <cellStyle name="Normal 8 4 4 5" xfId="20782"/>
    <cellStyle name="Normal 8 4 4 6" xfId="24978"/>
    <cellStyle name="Normal 8 4 4 7" xfId="28874"/>
    <cellStyle name="Normal 8 4 5" xfId="4402"/>
    <cellStyle name="Normal 8 4 5 2" xfId="9374"/>
    <cellStyle name="Normal 8 4 5 3" xfId="13652"/>
    <cellStyle name="Normal 8 4 5 4" xfId="17909"/>
    <cellStyle name="Normal 8 4 5 5" xfId="22126"/>
    <cellStyle name="Normal 8 4 5 6" xfId="26312"/>
    <cellStyle name="Normal 8 4 5 7" xfId="30191"/>
    <cellStyle name="Normal 8 4 6" xfId="5255"/>
    <cellStyle name="Normal 8 4 7" xfId="7870"/>
    <cellStyle name="Normal 8 4 8" xfId="12150"/>
    <cellStyle name="Normal 8 4 9" xfId="16412"/>
    <cellStyle name="Normal 8 5" xfId="1781"/>
    <cellStyle name="Normal 8 6" xfId="1782"/>
    <cellStyle name="Normal 8 6 2" xfId="1783"/>
    <cellStyle name="Normal 8 6 2 2" xfId="2612"/>
    <cellStyle name="Normal 8 6 2 2 2" xfId="7588"/>
    <cellStyle name="Normal 8 6 2 2 3" xfId="11873"/>
    <cellStyle name="Normal 8 6 2 2 4" xfId="16145"/>
    <cellStyle name="Normal 8 6 2 2 5" xfId="20379"/>
    <cellStyle name="Normal 8 6 2 2 6" xfId="24618"/>
    <cellStyle name="Normal 8 6 2 2 7" xfId="28692"/>
    <cellStyle name="Normal 8 6 2 3" xfId="6759"/>
    <cellStyle name="Normal 8 6 2 4" xfId="11047"/>
    <cellStyle name="Normal 8 6 2 5" xfId="15322"/>
    <cellStyle name="Normal 8 6 2 6" xfId="19558"/>
    <cellStyle name="Normal 8 6 2 7" xfId="23802"/>
    <cellStyle name="Normal 8 6 2 8" xfId="27887"/>
    <cellStyle name="Normal 8 6 3" xfId="2611"/>
    <cellStyle name="Normal 8 6 3 2" xfId="7587"/>
    <cellStyle name="Normal 8 6 3 3" xfId="11872"/>
    <cellStyle name="Normal 8 6 3 4" xfId="16144"/>
    <cellStyle name="Normal 8 6 3 5" xfId="20378"/>
    <cellStyle name="Normal 8 6 3 6" xfId="24617"/>
    <cellStyle name="Normal 8 6 3 7" xfId="28691"/>
    <cellStyle name="Normal 8 6 4" xfId="6758"/>
    <cellStyle name="Normal 8 6 5" xfId="11046"/>
    <cellStyle name="Normal 8 6 6" xfId="15321"/>
    <cellStyle name="Normal 8 6 7" xfId="19557"/>
    <cellStyle name="Normal 8 6 8" xfId="23801"/>
    <cellStyle name="Normal 8 6 9" xfId="27886"/>
    <cellStyle name="Normal 8 7" xfId="1784"/>
    <cellStyle name="Normal 8 7 2" xfId="2613"/>
    <cellStyle name="Normal 8 7 2 2" xfId="7589"/>
    <cellStyle name="Normal 8 7 2 3" xfId="11874"/>
    <cellStyle name="Normal 8 7 2 4" xfId="16146"/>
    <cellStyle name="Normal 8 7 2 5" xfId="20380"/>
    <cellStyle name="Normal 8 7 2 6" xfId="24619"/>
    <cellStyle name="Normal 8 7 2 7" xfId="28693"/>
    <cellStyle name="Normal 8 7 3" xfId="6760"/>
    <cellStyle name="Normal 8 7 4" xfId="11048"/>
    <cellStyle name="Normal 8 7 5" xfId="15323"/>
    <cellStyle name="Normal 8 7 6" xfId="19559"/>
    <cellStyle name="Normal 8 7 7" xfId="23803"/>
    <cellStyle name="Normal 8 7 8" xfId="27888"/>
    <cellStyle name="Normal 8 8" xfId="1970"/>
    <cellStyle name="Normal 8 8 2" xfId="6946"/>
    <cellStyle name="Normal 8 8 3" xfId="11231"/>
    <cellStyle name="Normal 8 8 4" xfId="15504"/>
    <cellStyle name="Normal 8 8 5" xfId="19740"/>
    <cellStyle name="Normal 8 8 6" xfId="23978"/>
    <cellStyle name="Normal 8 8 7" xfId="28056"/>
    <cellStyle name="Normal 8 9" xfId="1086"/>
    <cellStyle name="Normal 8 9 2" xfId="6064"/>
    <cellStyle name="Normal 8 9 3" xfId="10353"/>
    <cellStyle name="Normal 8 9 4" xfId="14631"/>
    <cellStyle name="Normal 8 9 5" xfId="18880"/>
    <cellStyle name="Normal 8 9 6" xfId="23128"/>
    <cellStyle name="Normal 8 9 7" xfId="27248"/>
    <cellStyle name="Normal 9" xfId="205"/>
    <cellStyle name="Normal 9 10" xfId="9294"/>
    <cellStyle name="Normal 9 11" xfId="13572"/>
    <cellStyle name="Normal 9 12" xfId="16402"/>
    <cellStyle name="Normal 9 13" xfId="22047"/>
    <cellStyle name="Normal 9 2" xfId="333"/>
    <cellStyle name="Normal 9 2 2" xfId="394"/>
    <cellStyle name="Normal 9 2 2 10" xfId="20518"/>
    <cellStyle name="Normal 9 2 2 11" xfId="24841"/>
    <cellStyle name="Normal 9 2 2 2" xfId="768"/>
    <cellStyle name="Normal 9 2 2 2 10" xfId="26976"/>
    <cellStyle name="Normal 9 2 2 2 2" xfId="4137"/>
    <cellStyle name="Normal 9 2 2 2 2 2" xfId="9111"/>
    <cellStyle name="Normal 9 2 2 2 2 3" xfId="13388"/>
    <cellStyle name="Normal 9 2 2 2 2 4" xfId="17647"/>
    <cellStyle name="Normal 9 2 2 2 2 5" xfId="21866"/>
    <cellStyle name="Normal 9 2 2 2 2 6" xfId="26061"/>
    <cellStyle name="Normal 9 2 2 2 2 7" xfId="29957"/>
    <cellStyle name="Normal 9 2 2 2 3" xfId="3480"/>
    <cellStyle name="Normal 9 2 2 2 3 2" xfId="8454"/>
    <cellStyle name="Normal 9 2 2 2 3 3" xfId="12731"/>
    <cellStyle name="Normal 9 2 2 2 3 4" xfId="16990"/>
    <cellStyle name="Normal 9 2 2 2 3 5" xfId="21209"/>
    <cellStyle name="Normal 9 2 2 2 3 6" xfId="25404"/>
    <cellStyle name="Normal 9 2 2 2 3 7" xfId="29300"/>
    <cellStyle name="Normal 9 2 2 2 4" xfId="4828"/>
    <cellStyle name="Normal 9 2 2 2 4 2" xfId="9800"/>
    <cellStyle name="Normal 9 2 2 2 4 3" xfId="14078"/>
    <cellStyle name="Normal 9 2 2 2 4 4" xfId="18335"/>
    <cellStyle name="Normal 9 2 2 2 4 5" xfId="22552"/>
    <cellStyle name="Normal 9 2 2 2 4 6" xfId="26738"/>
    <cellStyle name="Normal 9 2 2 2 4 7" xfId="30617"/>
    <cellStyle name="Normal 9 2 2 2 5" xfId="5746"/>
    <cellStyle name="Normal 9 2 2 2 6" xfId="10038"/>
    <cellStyle name="Normal 9 2 2 2 7" xfId="14316"/>
    <cellStyle name="Normal 9 2 2 2 8" xfId="18573"/>
    <cellStyle name="Normal 9 2 2 2 9" xfId="22824"/>
    <cellStyle name="Normal 9 2 2 3" xfId="1003"/>
    <cellStyle name="Normal 9 2 2 3 2" xfId="3808"/>
    <cellStyle name="Normal 9 2 2 3 2 2" xfId="8782"/>
    <cellStyle name="Normal 9 2 2 3 2 3" xfId="13059"/>
    <cellStyle name="Normal 9 2 2 3 2 4" xfId="17318"/>
    <cellStyle name="Normal 9 2 2 3 2 5" xfId="21537"/>
    <cellStyle name="Normal 9 2 2 3 2 6" xfId="25732"/>
    <cellStyle name="Normal 9 2 2 3 2 7" xfId="29628"/>
    <cellStyle name="Normal 9 2 2 4" xfId="3150"/>
    <cellStyle name="Normal 9 2 2 4 2" xfId="8124"/>
    <cellStyle name="Normal 9 2 2 4 3" xfId="12401"/>
    <cellStyle name="Normal 9 2 2 4 4" xfId="16661"/>
    <cellStyle name="Normal 9 2 2 4 5" xfId="20879"/>
    <cellStyle name="Normal 9 2 2 4 6" xfId="25075"/>
    <cellStyle name="Normal 9 2 2 4 7" xfId="28971"/>
    <cellStyle name="Normal 9 2 2 5" xfId="4499"/>
    <cellStyle name="Normal 9 2 2 5 2" xfId="9471"/>
    <cellStyle name="Normal 9 2 2 5 3" xfId="13749"/>
    <cellStyle name="Normal 9 2 2 5 4" xfId="18006"/>
    <cellStyle name="Normal 9 2 2 5 5" xfId="22223"/>
    <cellStyle name="Normal 9 2 2 5 6" xfId="26409"/>
    <cellStyle name="Normal 9 2 2 5 7" xfId="30288"/>
    <cellStyle name="Normal 9 2 2 6" xfId="5373"/>
    <cellStyle name="Normal 9 2 2 7" xfId="7872"/>
    <cellStyle name="Normal 9 2 2 8" xfId="12152"/>
    <cellStyle name="Normal 9 2 2 9" xfId="16414"/>
    <cellStyle name="Normal 9 2 3" xfId="1785"/>
    <cellStyle name="Normal 9 2 3 2" xfId="2614"/>
    <cellStyle name="Normal 9 2 3 2 2" xfId="7590"/>
    <cellStyle name="Normal 9 2 3 2 3" xfId="11875"/>
    <cellStyle name="Normal 9 2 3 2 4" xfId="16147"/>
    <cellStyle name="Normal 9 2 3 2 5" xfId="20381"/>
    <cellStyle name="Normal 9 2 3 2 6" xfId="24620"/>
    <cellStyle name="Normal 9 2 3 2 7" xfId="28694"/>
    <cellStyle name="Normal 9 2 3 3" xfId="6761"/>
    <cellStyle name="Normal 9 2 3 4" xfId="11049"/>
    <cellStyle name="Normal 9 2 3 5" xfId="15324"/>
    <cellStyle name="Normal 9 2 3 6" xfId="19560"/>
    <cellStyle name="Normal 9 2 3 7" xfId="23804"/>
    <cellStyle name="Normal 9 2 3 8" xfId="27889"/>
    <cellStyle name="Normal 9 2 4" xfId="2027"/>
    <cellStyle name="Normal 9 2 4 2" xfId="7003"/>
    <cellStyle name="Normal 9 2 4 3" xfId="11288"/>
    <cellStyle name="Normal 9 2 4 4" xfId="15560"/>
    <cellStyle name="Normal 9 2 4 5" xfId="19795"/>
    <cellStyle name="Normal 9 2 4 6" xfId="24033"/>
    <cellStyle name="Normal 9 2 4 7" xfId="28111"/>
    <cellStyle name="Normal 9 2 5" xfId="1166"/>
    <cellStyle name="Normal 9 2 5 2" xfId="6143"/>
    <cellStyle name="Normal 9 2 5 3" xfId="10432"/>
    <cellStyle name="Normal 9 2 5 4" xfId="14710"/>
    <cellStyle name="Normal 9 2 5 5" xfId="18953"/>
    <cellStyle name="Normal 9 2 5 6" xfId="23199"/>
    <cellStyle name="Normal 9 2 5 7" xfId="27304"/>
    <cellStyle name="Normal 9 3" xfId="648"/>
    <cellStyle name="Normal 9 3 10" xfId="16397"/>
    <cellStyle name="Normal 9 3 11" xfId="7837"/>
    <cellStyle name="Normal 9 3 12" xfId="24827"/>
    <cellStyle name="Normal 9 3 2" xfId="1786"/>
    <cellStyle name="Normal 9 3 2 2" xfId="2615"/>
    <cellStyle name="Normal 9 3 2 2 2" xfId="7591"/>
    <cellStyle name="Normal 9 3 2 2 3" xfId="11876"/>
    <cellStyle name="Normal 9 3 2 2 4" xfId="16148"/>
    <cellStyle name="Normal 9 3 2 2 5" xfId="20382"/>
    <cellStyle name="Normal 9 3 2 2 6" xfId="24621"/>
    <cellStyle name="Normal 9 3 2 2 7" xfId="28695"/>
    <cellStyle name="Normal 9 3 2 3" xfId="4017"/>
    <cellStyle name="Normal 9 3 2 3 2" xfId="8991"/>
    <cellStyle name="Normal 9 3 2 3 3" xfId="13268"/>
    <cellStyle name="Normal 9 3 2 3 4" xfId="17527"/>
    <cellStyle name="Normal 9 3 2 3 5" xfId="21746"/>
    <cellStyle name="Normal 9 3 2 3 6" xfId="25941"/>
    <cellStyle name="Normal 9 3 2 3 7" xfId="29837"/>
    <cellStyle name="Normal 9 3 2 4" xfId="6762"/>
    <cellStyle name="Normal 9 3 2 5" xfId="11050"/>
    <cellStyle name="Normal 9 3 2 6" xfId="15325"/>
    <cellStyle name="Normal 9 3 2 7" xfId="19561"/>
    <cellStyle name="Normal 9 3 2 8" xfId="23805"/>
    <cellStyle name="Normal 9 3 2 9" xfId="27890"/>
    <cellStyle name="Normal 9 3 3" xfId="1974"/>
    <cellStyle name="Normal 9 3 3 2" xfId="6950"/>
    <cellStyle name="Normal 9 3 3 3" xfId="11235"/>
    <cellStyle name="Normal 9 3 3 4" xfId="15508"/>
    <cellStyle name="Normal 9 3 3 5" xfId="19744"/>
    <cellStyle name="Normal 9 3 3 6" xfId="23982"/>
    <cellStyle name="Normal 9 3 3 7" xfId="28060"/>
    <cellStyle name="Normal 9 3 4" xfId="1096"/>
    <cellStyle name="Normal 9 3 4 2" xfId="6074"/>
    <cellStyle name="Normal 9 3 4 3" xfId="10363"/>
    <cellStyle name="Normal 9 3 4 4" xfId="14641"/>
    <cellStyle name="Normal 9 3 4 5" xfId="18889"/>
    <cellStyle name="Normal 9 3 4 6" xfId="23137"/>
    <cellStyle name="Normal 9 3 4 7" xfId="27253"/>
    <cellStyle name="Normal 9 3 5" xfId="3360"/>
    <cellStyle name="Normal 9 3 5 2" xfId="8334"/>
    <cellStyle name="Normal 9 3 5 3" xfId="12611"/>
    <cellStyle name="Normal 9 3 5 4" xfId="16870"/>
    <cellStyle name="Normal 9 3 5 5" xfId="21089"/>
    <cellStyle name="Normal 9 3 5 6" xfId="25284"/>
    <cellStyle name="Normal 9 3 5 7" xfId="29180"/>
    <cellStyle name="Normal 9 3 6" xfId="4708"/>
    <cellStyle name="Normal 9 3 6 2" xfId="9680"/>
    <cellStyle name="Normal 9 3 6 3" xfId="13958"/>
    <cellStyle name="Normal 9 3 6 4" xfId="18215"/>
    <cellStyle name="Normal 9 3 6 5" xfId="22432"/>
    <cellStyle name="Normal 9 3 6 6" xfId="26618"/>
    <cellStyle name="Normal 9 3 6 7" xfId="30497"/>
    <cellStyle name="Normal 9 3 7" xfId="5626"/>
    <cellStyle name="Normal 9 3 8" xfId="7853"/>
    <cellStyle name="Normal 9 3 9" xfId="12133"/>
    <cellStyle name="Normal 9 4" xfId="1121"/>
    <cellStyle name="Normal 9 4 2" xfId="3688"/>
    <cellStyle name="Normal 9 4 2 2" xfId="8662"/>
    <cellStyle name="Normal 9 4 2 3" xfId="12939"/>
    <cellStyle name="Normal 9 4 2 4" xfId="17198"/>
    <cellStyle name="Normal 9 4 2 5" xfId="21417"/>
    <cellStyle name="Normal 9 4 2 6" xfId="25612"/>
    <cellStyle name="Normal 9 4 2 7" xfId="29508"/>
    <cellStyle name="Normal 9 5" xfId="2916"/>
    <cellStyle name="Normal 9 6" xfId="3029"/>
    <cellStyle name="Normal 9 6 2" xfId="8003"/>
    <cellStyle name="Normal 9 6 3" xfId="12280"/>
    <cellStyle name="Normal 9 6 4" xfId="16540"/>
    <cellStyle name="Normal 9 6 5" xfId="20759"/>
    <cellStyle name="Normal 9 6 6" xfId="24955"/>
    <cellStyle name="Normal 9 6 7" xfId="28851"/>
    <cellStyle name="Normal 9 7" xfId="4379"/>
    <cellStyle name="Normal 9 7 2" xfId="9351"/>
    <cellStyle name="Normal 9 7 3" xfId="13629"/>
    <cellStyle name="Normal 9 7 4" xfId="17886"/>
    <cellStyle name="Normal 9 7 5" xfId="22103"/>
    <cellStyle name="Normal 9 7 6" xfId="26289"/>
    <cellStyle name="Normal 9 7 7" xfId="30168"/>
    <cellStyle name="Normal 9 8" xfId="5184"/>
    <cellStyle name="Normal 9 9" xfId="5041"/>
    <cellStyle name="Normal_Sheet1" xfId="45"/>
    <cellStyle name="Note" xfId="46" builtinId="10" customBuiltin="1"/>
    <cellStyle name="Note 2" xfId="70"/>
    <cellStyle name="Note 2 10" xfId="2971"/>
    <cellStyle name="Note 2 10 2" xfId="7945"/>
    <cellStyle name="Note 2 10 3" xfId="12222"/>
    <cellStyle name="Note 2 10 4" xfId="16482"/>
    <cellStyle name="Note 2 10 5" xfId="20701"/>
    <cellStyle name="Note 2 10 6" xfId="24899"/>
    <cellStyle name="Note 2 10 7" xfId="28796"/>
    <cellStyle name="Note 2 11" xfId="4327"/>
    <cellStyle name="Note 2 11 2" xfId="9299"/>
    <cellStyle name="Note 2 11 3" xfId="13577"/>
    <cellStyle name="Note 2 11 4" xfId="17834"/>
    <cellStyle name="Note 2 11 5" xfId="22051"/>
    <cellStyle name="Note 2 11 6" xfId="26237"/>
    <cellStyle name="Note 2 11 7" xfId="30116"/>
    <cellStyle name="Note 2 12" xfId="5051"/>
    <cellStyle name="Note 2 13" xfId="5194"/>
    <cellStyle name="Note 2 14" xfId="5245"/>
    <cellStyle name="Note 2 15" xfId="7737"/>
    <cellStyle name="Note 2 16" xfId="16201"/>
    <cellStyle name="Note 2 17" xfId="19446"/>
    <cellStyle name="Note 2 2" xfId="165"/>
    <cellStyle name="Note 2 2 10" xfId="4359"/>
    <cellStyle name="Note 2 2 10 2" xfId="9331"/>
    <cellStyle name="Note 2 2 10 3" xfId="13609"/>
    <cellStyle name="Note 2 2 10 4" xfId="17866"/>
    <cellStyle name="Note 2 2 10 5" xfId="22083"/>
    <cellStyle name="Note 2 2 10 6" xfId="26269"/>
    <cellStyle name="Note 2 2 10 7" xfId="30148"/>
    <cellStyle name="Note 2 2 11" xfId="5145"/>
    <cellStyle name="Note 2 2 12" xfId="5022"/>
    <cellStyle name="Note 2 2 13" xfId="7781"/>
    <cellStyle name="Note 2 2 14" xfId="12062"/>
    <cellStyle name="Note 2 2 15" xfId="16253"/>
    <cellStyle name="Note 2 2 16" xfId="20397"/>
    <cellStyle name="Note 2 2 2" xfId="309"/>
    <cellStyle name="Note 2 2 2 10" xfId="12116"/>
    <cellStyle name="Note 2 2 2 11" xfId="16381"/>
    <cellStyle name="Note 2 2 2 12" xfId="22020"/>
    <cellStyle name="Note 2 2 2 13" xfId="24815"/>
    <cellStyle name="Note 2 2 2 2" xfId="473"/>
    <cellStyle name="Note 2 2 2 2 10" xfId="16030"/>
    <cellStyle name="Note 2 2 2 2 11" xfId="15320"/>
    <cellStyle name="Note 2 2 2 2 12" xfId="24503"/>
    <cellStyle name="Note 2 2 2 2 2" xfId="847"/>
    <cellStyle name="Note 2 2 2 2 2 10" xfId="22903"/>
    <cellStyle name="Note 2 2 2 2 2 11" xfId="27055"/>
    <cellStyle name="Note 2 2 2 2 2 2" xfId="2616"/>
    <cellStyle name="Note 2 2 2 2 2 2 2" xfId="4216"/>
    <cellStyle name="Note 2 2 2 2 2 2 2 2" xfId="9190"/>
    <cellStyle name="Note 2 2 2 2 2 2 2 3" xfId="13467"/>
    <cellStyle name="Note 2 2 2 2 2 2 2 4" xfId="17726"/>
    <cellStyle name="Note 2 2 2 2 2 2 2 5" xfId="21945"/>
    <cellStyle name="Note 2 2 2 2 2 2 2 6" xfId="26140"/>
    <cellStyle name="Note 2 2 2 2 2 2 2 7" xfId="30036"/>
    <cellStyle name="Note 2 2 2 2 2 2 3" xfId="7592"/>
    <cellStyle name="Note 2 2 2 2 2 2 4" xfId="11877"/>
    <cellStyle name="Note 2 2 2 2 2 2 5" xfId="16149"/>
    <cellStyle name="Note 2 2 2 2 2 2 6" xfId="20383"/>
    <cellStyle name="Note 2 2 2 2 2 2 7" xfId="24622"/>
    <cellStyle name="Note 2 2 2 2 2 2 8" xfId="28696"/>
    <cellStyle name="Note 2 2 2 2 2 3" xfId="1787"/>
    <cellStyle name="Note 2 2 2 2 2 3 2" xfId="6763"/>
    <cellStyle name="Note 2 2 2 2 2 3 3" xfId="11051"/>
    <cellStyle name="Note 2 2 2 2 2 3 4" xfId="15326"/>
    <cellStyle name="Note 2 2 2 2 2 3 5" xfId="19562"/>
    <cellStyle name="Note 2 2 2 2 2 3 6" xfId="23806"/>
    <cellStyle name="Note 2 2 2 2 2 3 7" xfId="27891"/>
    <cellStyle name="Note 2 2 2 2 2 4" xfId="3559"/>
    <cellStyle name="Note 2 2 2 2 2 4 2" xfId="8533"/>
    <cellStyle name="Note 2 2 2 2 2 4 3" xfId="12810"/>
    <cellStyle name="Note 2 2 2 2 2 4 4" xfId="17069"/>
    <cellStyle name="Note 2 2 2 2 2 4 5" xfId="21288"/>
    <cellStyle name="Note 2 2 2 2 2 4 6" xfId="25483"/>
    <cellStyle name="Note 2 2 2 2 2 4 7" xfId="29379"/>
    <cellStyle name="Note 2 2 2 2 2 5" xfId="4907"/>
    <cellStyle name="Note 2 2 2 2 2 5 2" xfId="9879"/>
    <cellStyle name="Note 2 2 2 2 2 5 3" xfId="14157"/>
    <cellStyle name="Note 2 2 2 2 2 5 4" xfId="18414"/>
    <cellStyle name="Note 2 2 2 2 2 5 5" xfId="22631"/>
    <cellStyle name="Note 2 2 2 2 2 5 6" xfId="26817"/>
    <cellStyle name="Note 2 2 2 2 2 5 7" xfId="30696"/>
    <cellStyle name="Note 2 2 2 2 2 6" xfId="5825"/>
    <cellStyle name="Note 2 2 2 2 2 7" xfId="10117"/>
    <cellStyle name="Note 2 2 2 2 2 8" xfId="14395"/>
    <cellStyle name="Note 2 2 2 2 2 9" xfId="18652"/>
    <cellStyle name="Note 2 2 2 2 3" xfId="2106"/>
    <cellStyle name="Note 2 2 2 2 3 2" xfId="3887"/>
    <cellStyle name="Note 2 2 2 2 3 2 2" xfId="8861"/>
    <cellStyle name="Note 2 2 2 2 3 2 3" xfId="13138"/>
    <cellStyle name="Note 2 2 2 2 3 2 4" xfId="17397"/>
    <cellStyle name="Note 2 2 2 2 3 2 5" xfId="21616"/>
    <cellStyle name="Note 2 2 2 2 3 2 6" xfId="25811"/>
    <cellStyle name="Note 2 2 2 2 3 2 7" xfId="29707"/>
    <cellStyle name="Note 2 2 2 2 3 3" xfId="7082"/>
    <cellStyle name="Note 2 2 2 2 3 4" xfId="11367"/>
    <cellStyle name="Note 2 2 2 2 3 5" xfId="15639"/>
    <cellStyle name="Note 2 2 2 2 3 6" xfId="19874"/>
    <cellStyle name="Note 2 2 2 2 3 7" xfId="24112"/>
    <cellStyle name="Note 2 2 2 2 3 8" xfId="28190"/>
    <cellStyle name="Note 2 2 2 2 4" xfId="1245"/>
    <cellStyle name="Note 2 2 2 2 4 2" xfId="6222"/>
    <cellStyle name="Note 2 2 2 2 4 3" xfId="10511"/>
    <cellStyle name="Note 2 2 2 2 4 4" xfId="14789"/>
    <cellStyle name="Note 2 2 2 2 4 5" xfId="19032"/>
    <cellStyle name="Note 2 2 2 2 4 6" xfId="23278"/>
    <cellStyle name="Note 2 2 2 2 4 7" xfId="27383"/>
    <cellStyle name="Note 2 2 2 2 5" xfId="3229"/>
    <cellStyle name="Note 2 2 2 2 5 2" xfId="8203"/>
    <cellStyle name="Note 2 2 2 2 5 3" xfId="12480"/>
    <cellStyle name="Note 2 2 2 2 5 4" xfId="16740"/>
    <cellStyle name="Note 2 2 2 2 5 5" xfId="20958"/>
    <cellStyle name="Note 2 2 2 2 5 6" xfId="25154"/>
    <cellStyle name="Note 2 2 2 2 5 7" xfId="29050"/>
    <cellStyle name="Note 2 2 2 2 6" xfId="4578"/>
    <cellStyle name="Note 2 2 2 2 6 2" xfId="9550"/>
    <cellStyle name="Note 2 2 2 2 6 3" xfId="13828"/>
    <cellStyle name="Note 2 2 2 2 6 4" xfId="18085"/>
    <cellStyle name="Note 2 2 2 2 6 5" xfId="22302"/>
    <cellStyle name="Note 2 2 2 2 6 6" xfId="26488"/>
    <cellStyle name="Note 2 2 2 2 6 7" xfId="30367"/>
    <cellStyle name="Note 2 2 2 2 7" xfId="5452"/>
    <cellStyle name="Note 2 2 2 2 8" xfId="7473"/>
    <cellStyle name="Note 2 2 2 2 9" xfId="11758"/>
    <cellStyle name="Note 2 2 2 3" xfId="692"/>
    <cellStyle name="Note 2 2 2 3 10" xfId="22748"/>
    <cellStyle name="Note 2 2 2 3 11" xfId="26900"/>
    <cellStyle name="Note 2 2 2 3 2" xfId="2617"/>
    <cellStyle name="Note 2 2 2 3 2 2" xfId="4061"/>
    <cellStyle name="Note 2 2 2 3 2 2 2" xfId="9035"/>
    <cellStyle name="Note 2 2 2 3 2 2 3" xfId="13312"/>
    <cellStyle name="Note 2 2 2 3 2 2 4" xfId="17571"/>
    <cellStyle name="Note 2 2 2 3 2 2 5" xfId="21790"/>
    <cellStyle name="Note 2 2 2 3 2 2 6" xfId="25985"/>
    <cellStyle name="Note 2 2 2 3 2 2 7" xfId="29881"/>
    <cellStyle name="Note 2 2 2 3 2 3" xfId="7593"/>
    <cellStyle name="Note 2 2 2 3 2 4" xfId="11878"/>
    <cellStyle name="Note 2 2 2 3 2 5" xfId="16150"/>
    <cellStyle name="Note 2 2 2 3 2 6" xfId="20384"/>
    <cellStyle name="Note 2 2 2 3 2 7" xfId="24623"/>
    <cellStyle name="Note 2 2 2 3 2 8" xfId="28697"/>
    <cellStyle name="Note 2 2 2 3 3" xfId="1788"/>
    <cellStyle name="Note 2 2 2 3 3 2" xfId="6764"/>
    <cellStyle name="Note 2 2 2 3 3 3" xfId="11052"/>
    <cellStyle name="Note 2 2 2 3 3 4" xfId="15327"/>
    <cellStyle name="Note 2 2 2 3 3 5" xfId="19563"/>
    <cellStyle name="Note 2 2 2 3 3 6" xfId="23807"/>
    <cellStyle name="Note 2 2 2 3 3 7" xfId="27892"/>
    <cellStyle name="Note 2 2 2 3 4" xfId="3404"/>
    <cellStyle name="Note 2 2 2 3 4 2" xfId="8378"/>
    <cellStyle name="Note 2 2 2 3 4 3" xfId="12655"/>
    <cellStyle name="Note 2 2 2 3 4 4" xfId="16914"/>
    <cellStyle name="Note 2 2 2 3 4 5" xfId="21133"/>
    <cellStyle name="Note 2 2 2 3 4 6" xfId="25328"/>
    <cellStyle name="Note 2 2 2 3 4 7" xfId="29224"/>
    <cellStyle name="Note 2 2 2 3 5" xfId="4752"/>
    <cellStyle name="Note 2 2 2 3 5 2" xfId="9724"/>
    <cellStyle name="Note 2 2 2 3 5 3" xfId="14002"/>
    <cellStyle name="Note 2 2 2 3 5 4" xfId="18259"/>
    <cellStyle name="Note 2 2 2 3 5 5" xfId="22476"/>
    <cellStyle name="Note 2 2 2 3 5 6" xfId="26662"/>
    <cellStyle name="Note 2 2 2 3 5 7" xfId="30541"/>
    <cellStyle name="Note 2 2 2 3 6" xfId="5670"/>
    <cellStyle name="Note 2 2 2 3 7" xfId="9962"/>
    <cellStyle name="Note 2 2 2 3 8" xfId="14240"/>
    <cellStyle name="Note 2 2 2 3 9" xfId="18497"/>
    <cellStyle name="Note 2 2 2 4" xfId="1954"/>
    <cellStyle name="Note 2 2 2 4 2" xfId="3732"/>
    <cellStyle name="Note 2 2 2 4 2 2" xfId="8706"/>
    <cellStyle name="Note 2 2 2 4 2 3" xfId="12983"/>
    <cellStyle name="Note 2 2 2 4 2 4" xfId="17242"/>
    <cellStyle name="Note 2 2 2 4 2 5" xfId="21461"/>
    <cellStyle name="Note 2 2 2 4 2 6" xfId="25656"/>
    <cellStyle name="Note 2 2 2 4 2 7" xfId="29552"/>
    <cellStyle name="Note 2 2 2 4 3" xfId="6930"/>
    <cellStyle name="Note 2 2 2 4 4" xfId="11215"/>
    <cellStyle name="Note 2 2 2 4 5" xfId="15488"/>
    <cellStyle name="Note 2 2 2 4 6" xfId="19724"/>
    <cellStyle name="Note 2 2 2 4 7" xfId="23962"/>
    <cellStyle name="Note 2 2 2 4 8" xfId="28040"/>
    <cellStyle name="Note 2 2 2 5" xfId="1070"/>
    <cellStyle name="Note 2 2 2 5 2" xfId="6048"/>
    <cellStyle name="Note 2 2 2 5 3" xfId="10337"/>
    <cellStyle name="Note 2 2 2 5 4" xfId="14615"/>
    <cellStyle name="Note 2 2 2 5 5" xfId="18864"/>
    <cellStyle name="Note 2 2 2 5 6" xfId="23112"/>
    <cellStyle name="Note 2 2 2 5 7" xfId="27232"/>
    <cellStyle name="Note 2 2 2 6" xfId="3074"/>
    <cellStyle name="Note 2 2 2 6 2" xfId="8048"/>
    <cellStyle name="Note 2 2 2 6 3" xfId="12325"/>
    <cellStyle name="Note 2 2 2 6 4" xfId="16585"/>
    <cellStyle name="Note 2 2 2 6 5" xfId="20803"/>
    <cellStyle name="Note 2 2 2 6 6" xfId="24999"/>
    <cellStyle name="Note 2 2 2 6 7" xfId="28895"/>
    <cellStyle name="Note 2 2 2 7" xfId="4423"/>
    <cellStyle name="Note 2 2 2 7 2" xfId="9395"/>
    <cellStyle name="Note 2 2 2 7 3" xfId="13673"/>
    <cellStyle name="Note 2 2 2 7 4" xfId="17930"/>
    <cellStyle name="Note 2 2 2 7 5" xfId="22147"/>
    <cellStyle name="Note 2 2 2 7 6" xfId="26333"/>
    <cellStyle name="Note 2 2 2 7 7" xfId="30212"/>
    <cellStyle name="Note 2 2 2 8" xfId="5288"/>
    <cellStyle name="Note 2 2 2 9" xfId="7835"/>
    <cellStyle name="Note 2 2 3" xfId="412"/>
    <cellStyle name="Note 2 2 3 10" xfId="16301"/>
    <cellStyle name="Note 2 2 3 11" xfId="20647"/>
    <cellStyle name="Note 2 2 3 12" xfId="24750"/>
    <cellStyle name="Note 2 2 3 2" xfId="786"/>
    <cellStyle name="Note 2 2 3 2 10" xfId="22842"/>
    <cellStyle name="Note 2 2 3 2 11" xfId="26994"/>
    <cellStyle name="Note 2 2 3 2 2" xfId="2618"/>
    <cellStyle name="Note 2 2 3 2 2 2" xfId="4155"/>
    <cellStyle name="Note 2 2 3 2 2 2 2" xfId="9129"/>
    <cellStyle name="Note 2 2 3 2 2 2 3" xfId="13406"/>
    <cellStyle name="Note 2 2 3 2 2 2 4" xfId="17665"/>
    <cellStyle name="Note 2 2 3 2 2 2 5" xfId="21884"/>
    <cellStyle name="Note 2 2 3 2 2 2 6" xfId="26079"/>
    <cellStyle name="Note 2 2 3 2 2 2 7" xfId="29975"/>
    <cellStyle name="Note 2 2 3 2 2 3" xfId="7594"/>
    <cellStyle name="Note 2 2 3 2 2 4" xfId="11879"/>
    <cellStyle name="Note 2 2 3 2 2 5" xfId="16151"/>
    <cellStyle name="Note 2 2 3 2 2 6" xfId="20385"/>
    <cellStyle name="Note 2 2 3 2 2 7" xfId="24624"/>
    <cellStyle name="Note 2 2 3 2 2 8" xfId="28698"/>
    <cellStyle name="Note 2 2 3 2 3" xfId="1789"/>
    <cellStyle name="Note 2 2 3 2 3 2" xfId="6765"/>
    <cellStyle name="Note 2 2 3 2 3 3" xfId="11053"/>
    <cellStyle name="Note 2 2 3 2 3 4" xfId="15328"/>
    <cellStyle name="Note 2 2 3 2 3 5" xfId="19564"/>
    <cellStyle name="Note 2 2 3 2 3 6" xfId="23808"/>
    <cellStyle name="Note 2 2 3 2 3 7" xfId="27893"/>
    <cellStyle name="Note 2 2 3 2 4" xfId="3498"/>
    <cellStyle name="Note 2 2 3 2 4 2" xfId="8472"/>
    <cellStyle name="Note 2 2 3 2 4 3" xfId="12749"/>
    <cellStyle name="Note 2 2 3 2 4 4" xfId="17008"/>
    <cellStyle name="Note 2 2 3 2 4 5" xfId="21227"/>
    <cellStyle name="Note 2 2 3 2 4 6" xfId="25422"/>
    <cellStyle name="Note 2 2 3 2 4 7" xfId="29318"/>
    <cellStyle name="Note 2 2 3 2 5" xfId="4846"/>
    <cellStyle name="Note 2 2 3 2 5 2" xfId="9818"/>
    <cellStyle name="Note 2 2 3 2 5 3" xfId="14096"/>
    <cellStyle name="Note 2 2 3 2 5 4" xfId="18353"/>
    <cellStyle name="Note 2 2 3 2 5 5" xfId="22570"/>
    <cellStyle name="Note 2 2 3 2 5 6" xfId="26756"/>
    <cellStyle name="Note 2 2 3 2 5 7" xfId="30635"/>
    <cellStyle name="Note 2 2 3 2 6" xfId="5764"/>
    <cellStyle name="Note 2 2 3 2 7" xfId="10056"/>
    <cellStyle name="Note 2 2 3 2 8" xfId="14334"/>
    <cellStyle name="Note 2 2 3 2 9" xfId="18591"/>
    <cellStyle name="Note 2 2 3 3" xfId="2045"/>
    <cellStyle name="Note 2 2 3 3 2" xfId="3826"/>
    <cellStyle name="Note 2 2 3 3 2 2" xfId="8800"/>
    <cellStyle name="Note 2 2 3 3 2 3" xfId="13077"/>
    <cellStyle name="Note 2 2 3 3 2 4" xfId="17336"/>
    <cellStyle name="Note 2 2 3 3 2 5" xfId="21555"/>
    <cellStyle name="Note 2 2 3 3 2 6" xfId="25750"/>
    <cellStyle name="Note 2 2 3 3 2 7" xfId="29646"/>
    <cellStyle name="Note 2 2 3 3 3" xfId="7021"/>
    <cellStyle name="Note 2 2 3 3 4" xfId="11306"/>
    <cellStyle name="Note 2 2 3 3 5" xfId="15578"/>
    <cellStyle name="Note 2 2 3 3 6" xfId="19813"/>
    <cellStyle name="Note 2 2 3 3 7" xfId="24051"/>
    <cellStyle name="Note 2 2 3 3 8" xfId="28129"/>
    <cellStyle name="Note 2 2 3 4" xfId="1184"/>
    <cellStyle name="Note 2 2 3 4 2" xfId="6161"/>
    <cellStyle name="Note 2 2 3 4 3" xfId="10450"/>
    <cellStyle name="Note 2 2 3 4 4" xfId="14728"/>
    <cellStyle name="Note 2 2 3 4 5" xfId="18971"/>
    <cellStyle name="Note 2 2 3 4 6" xfId="23217"/>
    <cellStyle name="Note 2 2 3 4 7" xfId="27322"/>
    <cellStyle name="Note 2 2 3 5" xfId="3168"/>
    <cellStyle name="Note 2 2 3 5 2" xfId="8142"/>
    <cellStyle name="Note 2 2 3 5 3" xfId="12419"/>
    <cellStyle name="Note 2 2 3 5 4" xfId="16679"/>
    <cellStyle name="Note 2 2 3 5 5" xfId="20897"/>
    <cellStyle name="Note 2 2 3 5 6" xfId="25093"/>
    <cellStyle name="Note 2 2 3 5 7" xfId="28989"/>
    <cellStyle name="Note 2 2 3 6" xfId="4517"/>
    <cellStyle name="Note 2 2 3 6 2" xfId="9489"/>
    <cellStyle name="Note 2 2 3 6 3" xfId="13767"/>
    <cellStyle name="Note 2 2 3 6 4" xfId="18024"/>
    <cellStyle name="Note 2 2 3 6 5" xfId="22241"/>
    <cellStyle name="Note 2 2 3 6 6" xfId="26427"/>
    <cellStyle name="Note 2 2 3 6 7" xfId="30306"/>
    <cellStyle name="Note 2 2 3 7" xfId="5391"/>
    <cellStyle name="Note 2 2 3 8" xfId="7747"/>
    <cellStyle name="Note 2 2 3 9" xfId="12029"/>
    <cellStyle name="Note 2 2 4" xfId="526"/>
    <cellStyle name="Note 2 2 4 10" xfId="7824"/>
    <cellStyle name="Note 2 2 4 11" xfId="22040"/>
    <cellStyle name="Note 2 2 4 12" xfId="20413"/>
    <cellStyle name="Note 2 2 4 2" xfId="900"/>
    <cellStyle name="Note 2 2 4 2 10" xfId="22956"/>
    <cellStyle name="Note 2 2 4 2 11" xfId="27108"/>
    <cellStyle name="Note 2 2 4 2 2" xfId="2619"/>
    <cellStyle name="Note 2 2 4 2 2 2" xfId="4269"/>
    <cellStyle name="Note 2 2 4 2 2 2 2" xfId="9243"/>
    <cellStyle name="Note 2 2 4 2 2 2 3" xfId="13520"/>
    <cellStyle name="Note 2 2 4 2 2 2 4" xfId="17779"/>
    <cellStyle name="Note 2 2 4 2 2 2 5" xfId="21998"/>
    <cellStyle name="Note 2 2 4 2 2 2 6" xfId="26193"/>
    <cellStyle name="Note 2 2 4 2 2 2 7" xfId="30089"/>
    <cellStyle name="Note 2 2 4 2 2 3" xfId="7595"/>
    <cellStyle name="Note 2 2 4 2 2 4" xfId="11880"/>
    <cellStyle name="Note 2 2 4 2 2 5" xfId="16152"/>
    <cellStyle name="Note 2 2 4 2 2 6" xfId="20386"/>
    <cellStyle name="Note 2 2 4 2 2 7" xfId="24625"/>
    <cellStyle name="Note 2 2 4 2 2 8" xfId="28699"/>
    <cellStyle name="Note 2 2 4 2 3" xfId="1790"/>
    <cellStyle name="Note 2 2 4 2 3 2" xfId="6766"/>
    <cellStyle name="Note 2 2 4 2 3 3" xfId="11054"/>
    <cellStyle name="Note 2 2 4 2 3 4" xfId="15329"/>
    <cellStyle name="Note 2 2 4 2 3 5" xfId="19565"/>
    <cellStyle name="Note 2 2 4 2 3 6" xfId="23809"/>
    <cellStyle name="Note 2 2 4 2 3 7" xfId="27894"/>
    <cellStyle name="Note 2 2 4 2 4" xfId="3612"/>
    <cellStyle name="Note 2 2 4 2 4 2" xfId="8586"/>
    <cellStyle name="Note 2 2 4 2 4 3" xfId="12863"/>
    <cellStyle name="Note 2 2 4 2 4 4" xfId="17122"/>
    <cellStyle name="Note 2 2 4 2 4 5" xfId="21341"/>
    <cellStyle name="Note 2 2 4 2 4 6" xfId="25536"/>
    <cellStyle name="Note 2 2 4 2 4 7" xfId="29432"/>
    <cellStyle name="Note 2 2 4 2 5" xfId="4960"/>
    <cellStyle name="Note 2 2 4 2 5 2" xfId="9932"/>
    <cellStyle name="Note 2 2 4 2 5 3" xfId="14210"/>
    <cellStyle name="Note 2 2 4 2 5 4" xfId="18467"/>
    <cellStyle name="Note 2 2 4 2 5 5" xfId="22684"/>
    <cellStyle name="Note 2 2 4 2 5 6" xfId="26870"/>
    <cellStyle name="Note 2 2 4 2 5 7" xfId="30749"/>
    <cellStyle name="Note 2 2 4 2 6" xfId="5878"/>
    <cellStyle name="Note 2 2 4 2 7" xfId="10170"/>
    <cellStyle name="Note 2 2 4 2 8" xfId="14448"/>
    <cellStyle name="Note 2 2 4 2 9" xfId="18705"/>
    <cellStyle name="Note 2 2 4 3" xfId="2173"/>
    <cellStyle name="Note 2 2 4 3 2" xfId="3940"/>
    <cellStyle name="Note 2 2 4 3 2 2" xfId="8914"/>
    <cellStyle name="Note 2 2 4 3 2 3" xfId="13191"/>
    <cellStyle name="Note 2 2 4 3 2 4" xfId="17450"/>
    <cellStyle name="Note 2 2 4 3 2 5" xfId="21669"/>
    <cellStyle name="Note 2 2 4 3 2 6" xfId="25864"/>
    <cellStyle name="Note 2 2 4 3 2 7" xfId="29760"/>
    <cellStyle name="Note 2 2 4 3 3" xfId="7149"/>
    <cellStyle name="Note 2 2 4 3 4" xfId="11434"/>
    <cellStyle name="Note 2 2 4 3 5" xfId="15706"/>
    <cellStyle name="Note 2 2 4 3 6" xfId="19941"/>
    <cellStyle name="Note 2 2 4 3 7" xfId="24179"/>
    <cellStyle name="Note 2 2 4 3 8" xfId="28257"/>
    <cellStyle name="Note 2 2 4 4" xfId="1316"/>
    <cellStyle name="Note 2 2 4 4 2" xfId="6293"/>
    <cellStyle name="Note 2 2 4 4 3" xfId="10582"/>
    <cellStyle name="Note 2 2 4 4 4" xfId="14858"/>
    <cellStyle name="Note 2 2 4 4 5" xfId="19100"/>
    <cellStyle name="Note 2 2 4 4 6" xfId="23347"/>
    <cellStyle name="Note 2 2 4 4 7" xfId="27450"/>
    <cellStyle name="Note 2 2 4 5" xfId="3282"/>
    <cellStyle name="Note 2 2 4 5 2" xfId="8256"/>
    <cellStyle name="Note 2 2 4 5 3" xfId="12533"/>
    <cellStyle name="Note 2 2 4 5 4" xfId="16793"/>
    <cellStyle name="Note 2 2 4 5 5" xfId="21011"/>
    <cellStyle name="Note 2 2 4 5 6" xfId="25207"/>
    <cellStyle name="Note 2 2 4 5 7" xfId="29103"/>
    <cellStyle name="Note 2 2 4 6" xfId="4631"/>
    <cellStyle name="Note 2 2 4 6 2" xfId="9603"/>
    <cellStyle name="Note 2 2 4 6 3" xfId="13881"/>
    <cellStyle name="Note 2 2 4 6 4" xfId="18138"/>
    <cellStyle name="Note 2 2 4 6 5" xfId="22355"/>
    <cellStyle name="Note 2 2 4 6 6" xfId="26541"/>
    <cellStyle name="Note 2 2 4 6 7" xfId="30420"/>
    <cellStyle name="Note 2 2 4 7" xfId="5505"/>
    <cellStyle name="Note 2 2 4 8" xfId="5000"/>
    <cellStyle name="Note 2 2 4 9" xfId="5570"/>
    <cellStyle name="Note 2 2 5" xfId="627"/>
    <cellStyle name="Note 2 2 5 10" xfId="9295"/>
    <cellStyle name="Note 2 2 5 11" xfId="20686"/>
    <cellStyle name="Note 2 2 5 12" xfId="20570"/>
    <cellStyle name="Note 2 2 5 2" xfId="1792"/>
    <cellStyle name="Note 2 2 5 2 2" xfId="2621"/>
    <cellStyle name="Note 2 2 5 2 2 2" xfId="7597"/>
    <cellStyle name="Note 2 2 5 2 2 3" xfId="11882"/>
    <cellStyle name="Note 2 2 5 2 2 4" xfId="16154"/>
    <cellStyle name="Note 2 2 5 2 2 5" xfId="20388"/>
    <cellStyle name="Note 2 2 5 2 2 6" xfId="24627"/>
    <cellStyle name="Note 2 2 5 2 2 7" xfId="28701"/>
    <cellStyle name="Note 2 2 5 2 3" xfId="3996"/>
    <cellStyle name="Note 2 2 5 2 3 2" xfId="8970"/>
    <cellStyle name="Note 2 2 5 2 3 3" xfId="13247"/>
    <cellStyle name="Note 2 2 5 2 3 4" xfId="17506"/>
    <cellStyle name="Note 2 2 5 2 3 5" xfId="21725"/>
    <cellStyle name="Note 2 2 5 2 3 6" xfId="25920"/>
    <cellStyle name="Note 2 2 5 2 3 7" xfId="29816"/>
    <cellStyle name="Note 2 2 5 2 4" xfId="6768"/>
    <cellStyle name="Note 2 2 5 2 5" xfId="11056"/>
    <cellStyle name="Note 2 2 5 2 6" xfId="15331"/>
    <cellStyle name="Note 2 2 5 2 7" xfId="19567"/>
    <cellStyle name="Note 2 2 5 2 8" xfId="23811"/>
    <cellStyle name="Note 2 2 5 2 9" xfId="27896"/>
    <cellStyle name="Note 2 2 5 3" xfId="2620"/>
    <cellStyle name="Note 2 2 5 3 2" xfId="7596"/>
    <cellStyle name="Note 2 2 5 3 3" xfId="11881"/>
    <cellStyle name="Note 2 2 5 3 4" xfId="16153"/>
    <cellStyle name="Note 2 2 5 3 5" xfId="20387"/>
    <cellStyle name="Note 2 2 5 3 6" xfId="24626"/>
    <cellStyle name="Note 2 2 5 3 7" xfId="28700"/>
    <cellStyle name="Note 2 2 5 4" xfId="1791"/>
    <cellStyle name="Note 2 2 5 4 2" xfId="6767"/>
    <cellStyle name="Note 2 2 5 4 3" xfId="11055"/>
    <cellStyle name="Note 2 2 5 4 4" xfId="15330"/>
    <cellStyle name="Note 2 2 5 4 5" xfId="19566"/>
    <cellStyle name="Note 2 2 5 4 6" xfId="23810"/>
    <cellStyle name="Note 2 2 5 4 7" xfId="27895"/>
    <cellStyle name="Note 2 2 5 5" xfId="3339"/>
    <cellStyle name="Note 2 2 5 5 2" xfId="8313"/>
    <cellStyle name="Note 2 2 5 5 3" xfId="12590"/>
    <cellStyle name="Note 2 2 5 5 4" xfId="16849"/>
    <cellStyle name="Note 2 2 5 5 5" xfId="21068"/>
    <cellStyle name="Note 2 2 5 5 6" xfId="25263"/>
    <cellStyle name="Note 2 2 5 5 7" xfId="29159"/>
    <cellStyle name="Note 2 2 5 6" xfId="4687"/>
    <cellStyle name="Note 2 2 5 6 2" xfId="9659"/>
    <cellStyle name="Note 2 2 5 6 3" xfId="13937"/>
    <cellStyle name="Note 2 2 5 6 4" xfId="18194"/>
    <cellStyle name="Note 2 2 5 6 5" xfId="22411"/>
    <cellStyle name="Note 2 2 5 6 6" xfId="26597"/>
    <cellStyle name="Note 2 2 5 6 7" xfId="30476"/>
    <cellStyle name="Note 2 2 5 7" xfId="5605"/>
    <cellStyle name="Note 2 2 5 8" xfId="5235"/>
    <cellStyle name="Note 2 2 5 9" xfId="5013"/>
    <cellStyle name="Note 2 2 6" xfId="1793"/>
    <cellStyle name="Note 2 2 6 2" xfId="2622"/>
    <cellStyle name="Note 2 2 6 2 2" xfId="7598"/>
    <cellStyle name="Note 2 2 6 2 3" xfId="11883"/>
    <cellStyle name="Note 2 2 6 2 4" xfId="16155"/>
    <cellStyle name="Note 2 2 6 2 5" xfId="20389"/>
    <cellStyle name="Note 2 2 6 2 6" xfId="24628"/>
    <cellStyle name="Note 2 2 6 2 7" xfId="28702"/>
    <cellStyle name="Note 2 2 6 3" xfId="3667"/>
    <cellStyle name="Note 2 2 6 3 2" xfId="8641"/>
    <cellStyle name="Note 2 2 6 3 3" xfId="12918"/>
    <cellStyle name="Note 2 2 6 3 4" xfId="17177"/>
    <cellStyle name="Note 2 2 6 3 5" xfId="21396"/>
    <cellStyle name="Note 2 2 6 3 6" xfId="25591"/>
    <cellStyle name="Note 2 2 6 3 7" xfId="29487"/>
    <cellStyle name="Note 2 2 6 4" xfId="6769"/>
    <cellStyle name="Note 2 2 6 5" xfId="11057"/>
    <cellStyle name="Note 2 2 6 6" xfId="15332"/>
    <cellStyle name="Note 2 2 6 7" xfId="19568"/>
    <cellStyle name="Note 2 2 6 8" xfId="23812"/>
    <cellStyle name="Note 2 2 6 9" xfId="27897"/>
    <cellStyle name="Note 2 2 7" xfId="1879"/>
    <cellStyle name="Note 2 2 7 2" xfId="6855"/>
    <cellStyle name="Note 2 2 7 3" xfId="11141"/>
    <cellStyle name="Note 2 2 7 4" xfId="15415"/>
    <cellStyle name="Note 2 2 7 5" xfId="19651"/>
    <cellStyle name="Note 2 2 7 6" xfId="23891"/>
    <cellStyle name="Note 2 2 7 7" xfId="27972"/>
    <cellStyle name="Note 2 2 8" xfId="976"/>
    <cellStyle name="Note 2 2 8 2" xfId="5954"/>
    <cellStyle name="Note 2 2 8 3" xfId="10244"/>
    <cellStyle name="Note 2 2 8 4" xfId="14522"/>
    <cellStyle name="Note 2 2 8 5" xfId="18775"/>
    <cellStyle name="Note 2 2 8 6" xfId="23026"/>
    <cellStyle name="Note 2 2 8 7" xfId="27163"/>
    <cellStyle name="Note 2 2 9" xfId="3004"/>
    <cellStyle name="Note 2 2 9 2" xfId="7978"/>
    <cellStyle name="Note 2 2 9 3" xfId="12255"/>
    <cellStyle name="Note 2 2 9 4" xfId="16515"/>
    <cellStyle name="Note 2 2 9 5" xfId="20734"/>
    <cellStyle name="Note 2 2 9 6" xfId="24932"/>
    <cellStyle name="Note 2 2 9 7" xfId="28829"/>
    <cellStyle name="Note 2 3" xfId="228"/>
    <cellStyle name="Note 2 3 10" xfId="11992"/>
    <cellStyle name="Note 2 3 11" xfId="16265"/>
    <cellStyle name="Note 2 3 12" xfId="20458"/>
    <cellStyle name="Note 2 3 13" xfId="24719"/>
    <cellStyle name="Note 2 3 2" xfId="444"/>
    <cellStyle name="Note 2 3 2 10" xfId="14516"/>
    <cellStyle name="Note 2 3 2 11" xfId="20264"/>
    <cellStyle name="Note 2 3 2 12" xfId="23020"/>
    <cellStyle name="Note 2 3 2 2" xfId="818"/>
    <cellStyle name="Note 2 3 2 2 10" xfId="22874"/>
    <cellStyle name="Note 2 3 2 2 11" xfId="27026"/>
    <cellStyle name="Note 2 3 2 2 2" xfId="2623"/>
    <cellStyle name="Note 2 3 2 2 2 2" xfId="4187"/>
    <cellStyle name="Note 2 3 2 2 2 2 2" xfId="9161"/>
    <cellStyle name="Note 2 3 2 2 2 2 3" xfId="13438"/>
    <cellStyle name="Note 2 3 2 2 2 2 4" xfId="17697"/>
    <cellStyle name="Note 2 3 2 2 2 2 5" xfId="21916"/>
    <cellStyle name="Note 2 3 2 2 2 2 6" xfId="26111"/>
    <cellStyle name="Note 2 3 2 2 2 2 7" xfId="30007"/>
    <cellStyle name="Note 2 3 2 2 2 3" xfId="7599"/>
    <cellStyle name="Note 2 3 2 2 2 4" xfId="11884"/>
    <cellStyle name="Note 2 3 2 2 2 5" xfId="16156"/>
    <cellStyle name="Note 2 3 2 2 2 6" xfId="20390"/>
    <cellStyle name="Note 2 3 2 2 2 7" xfId="24629"/>
    <cellStyle name="Note 2 3 2 2 2 8" xfId="28703"/>
    <cellStyle name="Note 2 3 2 2 3" xfId="1794"/>
    <cellStyle name="Note 2 3 2 2 3 2" xfId="6770"/>
    <cellStyle name="Note 2 3 2 2 3 3" xfId="11058"/>
    <cellStyle name="Note 2 3 2 2 3 4" xfId="15333"/>
    <cellStyle name="Note 2 3 2 2 3 5" xfId="19569"/>
    <cellStyle name="Note 2 3 2 2 3 6" xfId="23813"/>
    <cellStyle name="Note 2 3 2 2 3 7" xfId="27898"/>
    <cellStyle name="Note 2 3 2 2 4" xfId="3530"/>
    <cellStyle name="Note 2 3 2 2 4 2" xfId="8504"/>
    <cellStyle name="Note 2 3 2 2 4 3" xfId="12781"/>
    <cellStyle name="Note 2 3 2 2 4 4" xfId="17040"/>
    <cellStyle name="Note 2 3 2 2 4 5" xfId="21259"/>
    <cellStyle name="Note 2 3 2 2 4 6" xfId="25454"/>
    <cellStyle name="Note 2 3 2 2 4 7" xfId="29350"/>
    <cellStyle name="Note 2 3 2 2 5" xfId="4878"/>
    <cellStyle name="Note 2 3 2 2 5 2" xfId="9850"/>
    <cellStyle name="Note 2 3 2 2 5 3" xfId="14128"/>
    <cellStyle name="Note 2 3 2 2 5 4" xfId="18385"/>
    <cellStyle name="Note 2 3 2 2 5 5" xfId="22602"/>
    <cellStyle name="Note 2 3 2 2 5 6" xfId="26788"/>
    <cellStyle name="Note 2 3 2 2 5 7" xfId="30667"/>
    <cellStyle name="Note 2 3 2 2 6" xfId="5796"/>
    <cellStyle name="Note 2 3 2 2 7" xfId="10088"/>
    <cellStyle name="Note 2 3 2 2 8" xfId="14366"/>
    <cellStyle name="Note 2 3 2 2 9" xfId="18623"/>
    <cellStyle name="Note 2 3 2 3" xfId="2077"/>
    <cellStyle name="Note 2 3 2 3 2" xfId="3858"/>
    <cellStyle name="Note 2 3 2 3 2 2" xfId="8832"/>
    <cellStyle name="Note 2 3 2 3 2 3" xfId="13109"/>
    <cellStyle name="Note 2 3 2 3 2 4" xfId="17368"/>
    <cellStyle name="Note 2 3 2 3 2 5" xfId="21587"/>
    <cellStyle name="Note 2 3 2 3 2 6" xfId="25782"/>
    <cellStyle name="Note 2 3 2 3 2 7" xfId="29678"/>
    <cellStyle name="Note 2 3 2 3 3" xfId="7053"/>
    <cellStyle name="Note 2 3 2 3 4" xfId="11338"/>
    <cellStyle name="Note 2 3 2 3 5" xfId="15610"/>
    <cellStyle name="Note 2 3 2 3 6" xfId="19845"/>
    <cellStyle name="Note 2 3 2 3 7" xfId="24083"/>
    <cellStyle name="Note 2 3 2 3 8" xfId="28161"/>
    <cellStyle name="Note 2 3 2 4" xfId="1216"/>
    <cellStyle name="Note 2 3 2 4 2" xfId="6193"/>
    <cellStyle name="Note 2 3 2 4 3" xfId="10482"/>
    <cellStyle name="Note 2 3 2 4 4" xfId="14760"/>
    <cellStyle name="Note 2 3 2 4 5" xfId="19003"/>
    <cellStyle name="Note 2 3 2 4 6" xfId="23249"/>
    <cellStyle name="Note 2 3 2 4 7" xfId="27354"/>
    <cellStyle name="Note 2 3 2 5" xfId="3200"/>
    <cellStyle name="Note 2 3 2 5 2" xfId="8174"/>
    <cellStyle name="Note 2 3 2 5 3" xfId="12451"/>
    <cellStyle name="Note 2 3 2 5 4" xfId="16711"/>
    <cellStyle name="Note 2 3 2 5 5" xfId="20929"/>
    <cellStyle name="Note 2 3 2 5 6" xfId="25125"/>
    <cellStyle name="Note 2 3 2 5 7" xfId="29021"/>
    <cellStyle name="Note 2 3 2 6" xfId="4549"/>
    <cellStyle name="Note 2 3 2 6 2" xfId="9521"/>
    <cellStyle name="Note 2 3 2 6 3" xfId="13799"/>
    <cellStyle name="Note 2 3 2 6 4" xfId="18056"/>
    <cellStyle name="Note 2 3 2 6 5" xfId="22273"/>
    <cellStyle name="Note 2 3 2 6 6" xfId="26459"/>
    <cellStyle name="Note 2 3 2 6 7" xfId="30338"/>
    <cellStyle name="Note 2 3 2 7" xfId="5423"/>
    <cellStyle name="Note 2 3 2 8" xfId="5948"/>
    <cellStyle name="Note 2 3 2 9" xfId="10238"/>
    <cellStyle name="Note 2 3 3" xfId="651"/>
    <cellStyle name="Note 2 3 3 10" xfId="22707"/>
    <cellStyle name="Note 2 3 3 11" xfId="24780"/>
    <cellStyle name="Note 2 3 3 2" xfId="2624"/>
    <cellStyle name="Note 2 3 3 2 2" xfId="4020"/>
    <cellStyle name="Note 2 3 3 2 2 2" xfId="8994"/>
    <cellStyle name="Note 2 3 3 2 2 3" xfId="13271"/>
    <cellStyle name="Note 2 3 3 2 2 4" xfId="17530"/>
    <cellStyle name="Note 2 3 3 2 2 5" xfId="21749"/>
    <cellStyle name="Note 2 3 3 2 2 6" xfId="25944"/>
    <cellStyle name="Note 2 3 3 2 2 7" xfId="29840"/>
    <cellStyle name="Note 2 3 3 2 3" xfId="7600"/>
    <cellStyle name="Note 2 3 3 2 4" xfId="11885"/>
    <cellStyle name="Note 2 3 3 2 5" xfId="16157"/>
    <cellStyle name="Note 2 3 3 2 6" xfId="20391"/>
    <cellStyle name="Note 2 3 3 2 7" xfId="24630"/>
    <cellStyle name="Note 2 3 3 2 8" xfId="28704"/>
    <cellStyle name="Note 2 3 3 3" xfId="1795"/>
    <cellStyle name="Note 2 3 3 3 2" xfId="6771"/>
    <cellStyle name="Note 2 3 3 3 3" xfId="11059"/>
    <cellStyle name="Note 2 3 3 3 4" xfId="15334"/>
    <cellStyle name="Note 2 3 3 3 5" xfId="19570"/>
    <cellStyle name="Note 2 3 3 3 6" xfId="23814"/>
    <cellStyle name="Note 2 3 3 3 7" xfId="27899"/>
    <cellStyle name="Note 2 3 3 4" xfId="3363"/>
    <cellStyle name="Note 2 3 3 4 2" xfId="8337"/>
    <cellStyle name="Note 2 3 3 4 3" xfId="12614"/>
    <cellStyle name="Note 2 3 3 4 4" xfId="16873"/>
    <cellStyle name="Note 2 3 3 4 5" xfId="21092"/>
    <cellStyle name="Note 2 3 3 4 6" xfId="25287"/>
    <cellStyle name="Note 2 3 3 4 7" xfId="29183"/>
    <cellStyle name="Note 2 3 3 5" xfId="4711"/>
    <cellStyle name="Note 2 3 3 5 2" xfId="9683"/>
    <cellStyle name="Note 2 3 3 5 3" xfId="13961"/>
    <cellStyle name="Note 2 3 3 5 4" xfId="18218"/>
    <cellStyle name="Note 2 3 3 5 5" xfId="22435"/>
    <cellStyle name="Note 2 3 3 5 6" xfId="26621"/>
    <cellStyle name="Note 2 3 3 5 7" xfId="30500"/>
    <cellStyle name="Note 2 3 3 6" xfId="5629"/>
    <cellStyle name="Note 2 3 3 7" xfId="7786"/>
    <cellStyle name="Note 2 3 3 8" xfId="12067"/>
    <cellStyle name="Note 2 3 3 9" xfId="16335"/>
    <cellStyle name="Note 2 3 4" xfId="1921"/>
    <cellStyle name="Note 2 3 4 2" xfId="3691"/>
    <cellStyle name="Note 2 3 4 2 2" xfId="8665"/>
    <cellStyle name="Note 2 3 4 2 3" xfId="12942"/>
    <cellStyle name="Note 2 3 4 2 4" xfId="17201"/>
    <cellStyle name="Note 2 3 4 2 5" xfId="21420"/>
    <cellStyle name="Note 2 3 4 2 6" xfId="25615"/>
    <cellStyle name="Note 2 3 4 2 7" xfId="29511"/>
    <cellStyle name="Note 2 3 4 3" xfId="6897"/>
    <cellStyle name="Note 2 3 4 4" xfId="11182"/>
    <cellStyle name="Note 2 3 4 5" xfId="15455"/>
    <cellStyle name="Note 2 3 4 6" xfId="19693"/>
    <cellStyle name="Note 2 3 4 7" xfId="23930"/>
    <cellStyle name="Note 2 3 4 8" xfId="28009"/>
    <cellStyle name="Note 2 3 5" xfId="1033"/>
    <cellStyle name="Note 2 3 5 2" xfId="6011"/>
    <cellStyle name="Note 2 3 5 3" xfId="10300"/>
    <cellStyle name="Note 2 3 5 4" xfId="14579"/>
    <cellStyle name="Note 2 3 5 5" xfId="18829"/>
    <cellStyle name="Note 2 3 5 6" xfId="23076"/>
    <cellStyle name="Note 2 3 5 7" xfId="27201"/>
    <cellStyle name="Note 2 3 6" xfId="3032"/>
    <cellStyle name="Note 2 3 6 2" xfId="8006"/>
    <cellStyle name="Note 2 3 6 3" xfId="12283"/>
    <cellStyle name="Note 2 3 6 4" xfId="16543"/>
    <cellStyle name="Note 2 3 6 5" xfId="20762"/>
    <cellStyle name="Note 2 3 6 6" xfId="24958"/>
    <cellStyle name="Note 2 3 6 7" xfId="28854"/>
    <cellStyle name="Note 2 3 7" xfId="4382"/>
    <cellStyle name="Note 2 3 7 2" xfId="9354"/>
    <cellStyle name="Note 2 3 7 3" xfId="13632"/>
    <cellStyle name="Note 2 3 7 4" xfId="17889"/>
    <cellStyle name="Note 2 3 7 5" xfId="22106"/>
    <cellStyle name="Note 2 3 7 6" xfId="26292"/>
    <cellStyle name="Note 2 3 7 7" xfId="30171"/>
    <cellStyle name="Note 2 3 8" xfId="5207"/>
    <cellStyle name="Note 2 3 9" xfId="7709"/>
    <cellStyle name="Note 2 4" xfId="378"/>
    <cellStyle name="Note 2 4 10" xfId="12059"/>
    <cellStyle name="Note 2 4 11" xfId="16328"/>
    <cellStyle name="Note 2 4 12" xfId="20524"/>
    <cellStyle name="Note 2 4 13" xfId="24774"/>
    <cellStyle name="Note 2 4 2" xfId="752"/>
    <cellStyle name="Note 2 4 2 10" xfId="22808"/>
    <cellStyle name="Note 2 4 2 11" xfId="26960"/>
    <cellStyle name="Note 2 4 2 2" xfId="2625"/>
    <cellStyle name="Note 2 4 2 2 2" xfId="4121"/>
    <cellStyle name="Note 2 4 2 2 2 2" xfId="9095"/>
    <cellStyle name="Note 2 4 2 2 2 3" xfId="13372"/>
    <cellStyle name="Note 2 4 2 2 2 4" xfId="17631"/>
    <cellStyle name="Note 2 4 2 2 2 5" xfId="21850"/>
    <cellStyle name="Note 2 4 2 2 2 6" xfId="26045"/>
    <cellStyle name="Note 2 4 2 2 2 7" xfId="29941"/>
    <cellStyle name="Note 2 4 2 2 3" xfId="7601"/>
    <cellStyle name="Note 2 4 2 2 4" xfId="11886"/>
    <cellStyle name="Note 2 4 2 2 5" xfId="16158"/>
    <cellStyle name="Note 2 4 2 2 6" xfId="20392"/>
    <cellStyle name="Note 2 4 2 2 7" xfId="24631"/>
    <cellStyle name="Note 2 4 2 2 8" xfId="28705"/>
    <cellStyle name="Note 2 4 2 3" xfId="1796"/>
    <cellStyle name="Note 2 4 2 3 2" xfId="6772"/>
    <cellStyle name="Note 2 4 2 3 3" xfId="11060"/>
    <cellStyle name="Note 2 4 2 3 4" xfId="15335"/>
    <cellStyle name="Note 2 4 2 3 5" xfId="19571"/>
    <cellStyle name="Note 2 4 2 3 6" xfId="23815"/>
    <cellStyle name="Note 2 4 2 3 7" xfId="27900"/>
    <cellStyle name="Note 2 4 2 4" xfId="3464"/>
    <cellStyle name="Note 2 4 2 4 2" xfId="8438"/>
    <cellStyle name="Note 2 4 2 4 3" xfId="12715"/>
    <cellStyle name="Note 2 4 2 4 4" xfId="16974"/>
    <cellStyle name="Note 2 4 2 4 5" xfId="21193"/>
    <cellStyle name="Note 2 4 2 4 6" xfId="25388"/>
    <cellStyle name="Note 2 4 2 4 7" xfId="29284"/>
    <cellStyle name="Note 2 4 2 5" xfId="4812"/>
    <cellStyle name="Note 2 4 2 5 2" xfId="9784"/>
    <cellStyle name="Note 2 4 2 5 3" xfId="14062"/>
    <cellStyle name="Note 2 4 2 5 4" xfId="18319"/>
    <cellStyle name="Note 2 4 2 5 5" xfId="22536"/>
    <cellStyle name="Note 2 4 2 5 6" xfId="26722"/>
    <cellStyle name="Note 2 4 2 5 7" xfId="30601"/>
    <cellStyle name="Note 2 4 2 6" xfId="5730"/>
    <cellStyle name="Note 2 4 2 7" xfId="10022"/>
    <cellStyle name="Note 2 4 2 8" xfId="14300"/>
    <cellStyle name="Note 2 4 2 9" xfId="18557"/>
    <cellStyle name="Note 2 4 3" xfId="2011"/>
    <cellStyle name="Note 2 4 3 2" xfId="3792"/>
    <cellStyle name="Note 2 4 3 2 2" xfId="8766"/>
    <cellStyle name="Note 2 4 3 2 3" xfId="13043"/>
    <cellStyle name="Note 2 4 3 2 4" xfId="17302"/>
    <cellStyle name="Note 2 4 3 2 5" xfId="21521"/>
    <cellStyle name="Note 2 4 3 2 6" xfId="25716"/>
    <cellStyle name="Note 2 4 3 2 7" xfId="29612"/>
    <cellStyle name="Note 2 4 3 3" xfId="6987"/>
    <cellStyle name="Note 2 4 3 4" xfId="11272"/>
    <cellStyle name="Note 2 4 3 5" xfId="15544"/>
    <cellStyle name="Note 2 4 3 6" xfId="19779"/>
    <cellStyle name="Note 2 4 3 7" xfId="24017"/>
    <cellStyle name="Note 2 4 3 8" xfId="28095"/>
    <cellStyle name="Note 2 4 4" xfId="1150"/>
    <cellStyle name="Note 2 4 4 2" xfId="6127"/>
    <cellStyle name="Note 2 4 4 3" xfId="10416"/>
    <cellStyle name="Note 2 4 4 4" xfId="14694"/>
    <cellStyle name="Note 2 4 4 5" xfId="18937"/>
    <cellStyle name="Note 2 4 4 6" xfId="23183"/>
    <cellStyle name="Note 2 4 4 7" xfId="27288"/>
    <cellStyle name="Note 2 4 5" xfId="2732"/>
    <cellStyle name="Note 2 4 6" xfId="3134"/>
    <cellStyle name="Note 2 4 6 2" xfId="8108"/>
    <cellStyle name="Note 2 4 6 3" xfId="12385"/>
    <cellStyle name="Note 2 4 6 4" xfId="16645"/>
    <cellStyle name="Note 2 4 6 5" xfId="20863"/>
    <cellStyle name="Note 2 4 6 6" xfId="25059"/>
    <cellStyle name="Note 2 4 6 7" xfId="28955"/>
    <cellStyle name="Note 2 4 7" xfId="4483"/>
    <cellStyle name="Note 2 4 7 2" xfId="9455"/>
    <cellStyle name="Note 2 4 7 3" xfId="13733"/>
    <cellStyle name="Note 2 4 7 4" xfId="17990"/>
    <cellStyle name="Note 2 4 7 5" xfId="22207"/>
    <cellStyle name="Note 2 4 7 6" xfId="26393"/>
    <cellStyle name="Note 2 4 7 7" xfId="30272"/>
    <cellStyle name="Note 2 4 8" xfId="5357"/>
    <cellStyle name="Note 2 4 9" xfId="7777"/>
    <cellStyle name="Note 2 5" xfId="493"/>
    <cellStyle name="Note 2 5 10" xfId="12181"/>
    <cellStyle name="Note 2 5 11" xfId="14659"/>
    <cellStyle name="Note 2 5 12" xfId="18772"/>
    <cellStyle name="Note 2 5 2" xfId="867"/>
    <cellStyle name="Note 2 5 2 10" xfId="22923"/>
    <cellStyle name="Note 2 5 2 11" xfId="27075"/>
    <cellStyle name="Note 2 5 2 2" xfId="2626"/>
    <cellStyle name="Note 2 5 2 2 2" xfId="4236"/>
    <cellStyle name="Note 2 5 2 2 2 2" xfId="9210"/>
    <cellStyle name="Note 2 5 2 2 2 3" xfId="13487"/>
    <cellStyle name="Note 2 5 2 2 2 4" xfId="17746"/>
    <cellStyle name="Note 2 5 2 2 2 5" xfId="21965"/>
    <cellStyle name="Note 2 5 2 2 2 6" xfId="26160"/>
    <cellStyle name="Note 2 5 2 2 2 7" xfId="30056"/>
    <cellStyle name="Note 2 5 2 2 3" xfId="7602"/>
    <cellStyle name="Note 2 5 2 2 4" xfId="11887"/>
    <cellStyle name="Note 2 5 2 2 5" xfId="16159"/>
    <cellStyle name="Note 2 5 2 2 6" xfId="20393"/>
    <cellStyle name="Note 2 5 2 2 7" xfId="24632"/>
    <cellStyle name="Note 2 5 2 2 8" xfId="28706"/>
    <cellStyle name="Note 2 5 2 3" xfId="1797"/>
    <cellStyle name="Note 2 5 2 3 2" xfId="6773"/>
    <cellStyle name="Note 2 5 2 3 3" xfId="11061"/>
    <cellStyle name="Note 2 5 2 3 4" xfId="15336"/>
    <cellStyle name="Note 2 5 2 3 5" xfId="19572"/>
    <cellStyle name="Note 2 5 2 3 6" xfId="23816"/>
    <cellStyle name="Note 2 5 2 3 7" xfId="27901"/>
    <cellStyle name="Note 2 5 2 4" xfId="3579"/>
    <cellStyle name="Note 2 5 2 4 2" xfId="8553"/>
    <cellStyle name="Note 2 5 2 4 3" xfId="12830"/>
    <cellStyle name="Note 2 5 2 4 4" xfId="17089"/>
    <cellStyle name="Note 2 5 2 4 5" xfId="21308"/>
    <cellStyle name="Note 2 5 2 4 6" xfId="25503"/>
    <cellStyle name="Note 2 5 2 4 7" xfId="29399"/>
    <cellStyle name="Note 2 5 2 5" xfId="4927"/>
    <cellStyle name="Note 2 5 2 5 2" xfId="9899"/>
    <cellStyle name="Note 2 5 2 5 3" xfId="14177"/>
    <cellStyle name="Note 2 5 2 5 4" xfId="18434"/>
    <cellStyle name="Note 2 5 2 5 5" xfId="22651"/>
    <cellStyle name="Note 2 5 2 5 6" xfId="26837"/>
    <cellStyle name="Note 2 5 2 5 7" xfId="30716"/>
    <cellStyle name="Note 2 5 2 6" xfId="5845"/>
    <cellStyle name="Note 2 5 2 7" xfId="10137"/>
    <cellStyle name="Note 2 5 2 8" xfId="14415"/>
    <cellStyle name="Note 2 5 2 9" xfId="18672"/>
    <cellStyle name="Note 2 5 3" xfId="2141"/>
    <cellStyle name="Note 2 5 3 2" xfId="3907"/>
    <cellStyle name="Note 2 5 3 2 2" xfId="8881"/>
    <cellStyle name="Note 2 5 3 2 3" xfId="13158"/>
    <cellStyle name="Note 2 5 3 2 4" xfId="17417"/>
    <cellStyle name="Note 2 5 3 2 5" xfId="21636"/>
    <cellStyle name="Note 2 5 3 2 6" xfId="25831"/>
    <cellStyle name="Note 2 5 3 2 7" xfId="29727"/>
    <cellStyle name="Note 2 5 3 3" xfId="7117"/>
    <cellStyle name="Note 2 5 3 4" xfId="11402"/>
    <cellStyle name="Note 2 5 3 5" xfId="15674"/>
    <cellStyle name="Note 2 5 3 6" xfId="19909"/>
    <cellStyle name="Note 2 5 3 7" xfId="24147"/>
    <cellStyle name="Note 2 5 3 8" xfId="28225"/>
    <cellStyle name="Note 2 5 4" xfId="1283"/>
    <cellStyle name="Note 2 5 4 2" xfId="6260"/>
    <cellStyle name="Note 2 5 4 3" xfId="10549"/>
    <cellStyle name="Note 2 5 4 4" xfId="14825"/>
    <cellStyle name="Note 2 5 4 5" xfId="19068"/>
    <cellStyle name="Note 2 5 4 6" xfId="23314"/>
    <cellStyle name="Note 2 5 4 7" xfId="27418"/>
    <cellStyle name="Note 2 5 5" xfId="3249"/>
    <cellStyle name="Note 2 5 5 2" xfId="8223"/>
    <cellStyle name="Note 2 5 5 3" xfId="12500"/>
    <cellStyle name="Note 2 5 5 4" xfId="16760"/>
    <cellStyle name="Note 2 5 5 5" xfId="20978"/>
    <cellStyle name="Note 2 5 5 6" xfId="25174"/>
    <cellStyle name="Note 2 5 5 7" xfId="29070"/>
    <cellStyle name="Note 2 5 6" xfId="4598"/>
    <cellStyle name="Note 2 5 6 2" xfId="9570"/>
    <cellStyle name="Note 2 5 6 3" xfId="13848"/>
    <cellStyle name="Note 2 5 6 4" xfId="18105"/>
    <cellStyle name="Note 2 5 6 5" xfId="22322"/>
    <cellStyle name="Note 2 5 6 6" xfId="26508"/>
    <cellStyle name="Note 2 5 6 7" xfId="30387"/>
    <cellStyle name="Note 2 5 7" xfId="5472"/>
    <cellStyle name="Note 2 5 8" xfId="5124"/>
    <cellStyle name="Note 2 5 9" xfId="7903"/>
    <cellStyle name="Note 2 6" xfId="594"/>
    <cellStyle name="Note 2 6 10" xfId="5057"/>
    <cellStyle name="Note 2 6 11" xfId="20447"/>
    <cellStyle name="Note 2 6 12" xfId="20596"/>
    <cellStyle name="Note 2 6 2" xfId="1799"/>
    <cellStyle name="Note 2 6 2 2" xfId="2628"/>
    <cellStyle name="Note 2 6 2 2 2" xfId="7604"/>
    <cellStyle name="Note 2 6 2 2 3" xfId="11889"/>
    <cellStyle name="Note 2 6 2 2 4" xfId="16161"/>
    <cellStyle name="Note 2 6 2 2 5" xfId="20395"/>
    <cellStyle name="Note 2 6 2 2 6" xfId="24634"/>
    <cellStyle name="Note 2 6 2 2 7" xfId="28708"/>
    <cellStyle name="Note 2 6 2 3" xfId="3963"/>
    <cellStyle name="Note 2 6 2 3 2" xfId="8937"/>
    <cellStyle name="Note 2 6 2 3 3" xfId="13214"/>
    <cellStyle name="Note 2 6 2 3 4" xfId="17473"/>
    <cellStyle name="Note 2 6 2 3 5" xfId="21692"/>
    <cellStyle name="Note 2 6 2 3 6" xfId="25887"/>
    <cellStyle name="Note 2 6 2 3 7" xfId="29783"/>
    <cellStyle name="Note 2 6 2 4" xfId="6775"/>
    <cellStyle name="Note 2 6 2 5" xfId="11063"/>
    <cellStyle name="Note 2 6 2 6" xfId="15338"/>
    <cellStyle name="Note 2 6 2 7" xfId="19574"/>
    <cellStyle name="Note 2 6 2 8" xfId="23818"/>
    <cellStyle name="Note 2 6 2 9" xfId="27903"/>
    <cellStyle name="Note 2 6 3" xfId="2627"/>
    <cellStyle name="Note 2 6 3 2" xfId="7603"/>
    <cellStyle name="Note 2 6 3 3" xfId="11888"/>
    <cellStyle name="Note 2 6 3 4" xfId="16160"/>
    <cellStyle name="Note 2 6 3 5" xfId="20394"/>
    <cellStyle name="Note 2 6 3 6" xfId="24633"/>
    <cellStyle name="Note 2 6 3 7" xfId="28707"/>
    <cellStyle name="Note 2 6 4" xfId="1798"/>
    <cellStyle name="Note 2 6 4 2" xfId="6774"/>
    <cellStyle name="Note 2 6 4 3" xfId="11062"/>
    <cellStyle name="Note 2 6 4 4" xfId="15337"/>
    <cellStyle name="Note 2 6 4 5" xfId="19573"/>
    <cellStyle name="Note 2 6 4 6" xfId="23817"/>
    <cellStyle name="Note 2 6 4 7" xfId="27902"/>
    <cellStyle name="Note 2 6 5" xfId="3306"/>
    <cellStyle name="Note 2 6 5 2" xfId="8280"/>
    <cellStyle name="Note 2 6 5 3" xfId="12557"/>
    <cellStyle name="Note 2 6 5 4" xfId="16816"/>
    <cellStyle name="Note 2 6 5 5" xfId="21035"/>
    <cellStyle name="Note 2 6 5 6" xfId="25230"/>
    <cellStyle name="Note 2 6 5 7" xfId="29126"/>
    <cellStyle name="Note 2 6 6" xfId="4654"/>
    <cellStyle name="Note 2 6 6 2" xfId="9626"/>
    <cellStyle name="Note 2 6 6 3" xfId="13904"/>
    <cellStyle name="Note 2 6 6 4" xfId="18161"/>
    <cellStyle name="Note 2 6 6 5" xfId="22378"/>
    <cellStyle name="Note 2 6 6 6" xfId="26564"/>
    <cellStyle name="Note 2 6 6 7" xfId="30443"/>
    <cellStyle name="Note 2 6 7" xfId="5572"/>
    <cellStyle name="Note 2 6 8" xfId="5536"/>
    <cellStyle name="Note 2 6 9" xfId="5540"/>
    <cellStyle name="Note 2 7" xfId="1800"/>
    <cellStyle name="Note 2 7 2" xfId="2629"/>
    <cellStyle name="Note 2 7 2 2" xfId="7605"/>
    <cellStyle name="Note 2 7 2 3" xfId="11890"/>
    <cellStyle name="Note 2 7 2 4" xfId="16162"/>
    <cellStyle name="Note 2 7 2 5" xfId="20396"/>
    <cellStyle name="Note 2 7 2 6" xfId="24635"/>
    <cellStyle name="Note 2 7 2 7" xfId="28709"/>
    <cellStyle name="Note 2 7 3" xfId="3634"/>
    <cellStyle name="Note 2 7 3 2" xfId="8608"/>
    <cellStyle name="Note 2 7 3 3" xfId="12885"/>
    <cellStyle name="Note 2 7 3 4" xfId="17144"/>
    <cellStyle name="Note 2 7 3 5" xfId="21363"/>
    <cellStyle name="Note 2 7 3 6" xfId="25558"/>
    <cellStyle name="Note 2 7 3 7" xfId="29454"/>
    <cellStyle name="Note 2 7 4" xfId="6776"/>
    <cellStyle name="Note 2 7 5" xfId="11064"/>
    <cellStyle name="Note 2 7 6" xfId="15339"/>
    <cellStyle name="Note 2 7 7" xfId="19575"/>
    <cellStyle name="Note 2 7 8" xfId="23819"/>
    <cellStyle name="Note 2 7 9" xfId="27904"/>
    <cellStyle name="Note 2 8" xfId="1846"/>
    <cellStyle name="Note 2 8 2" xfId="6822"/>
    <cellStyle name="Note 2 8 3" xfId="11108"/>
    <cellStyle name="Note 2 8 4" xfId="15382"/>
    <cellStyle name="Note 2 8 5" xfId="19618"/>
    <cellStyle name="Note 2 8 6" xfId="23858"/>
    <cellStyle name="Note 2 8 7" xfId="27939"/>
    <cellStyle name="Note 2 9" xfId="930"/>
    <cellStyle name="Note 2 9 2" xfId="5908"/>
    <cellStyle name="Note 2 9 3" xfId="10199"/>
    <cellStyle name="Note 2 9 4" xfId="14477"/>
    <cellStyle name="Note 2 9 5" xfId="18732"/>
    <cellStyle name="Note 2 9 6" xfId="22983"/>
    <cellStyle name="Note 2 9 7" xfId="27130"/>
    <cellStyle name="Note 3" xfId="158"/>
    <cellStyle name="Note 3 2" xfId="1801"/>
    <cellStyle name="Note 3 2 2" xfId="2630"/>
    <cellStyle name="Note 3 2 3" xfId="2851"/>
    <cellStyle name="Note 3 3" xfId="1842"/>
    <cellStyle name="Note 3 3 2" xfId="2865"/>
    <cellStyle name="Note 4" xfId="105"/>
    <cellStyle name="Note 4 10" xfId="4345"/>
    <cellStyle name="Note 4 10 2" xfId="9317"/>
    <cellStyle name="Note 4 10 3" xfId="13595"/>
    <cellStyle name="Note 4 10 4" xfId="17852"/>
    <cellStyle name="Note 4 10 5" xfId="22069"/>
    <cellStyle name="Note 4 10 6" xfId="26255"/>
    <cellStyle name="Note 4 10 7" xfId="30134"/>
    <cellStyle name="Note 4 11" xfId="5086"/>
    <cellStyle name="Note 4 12" xfId="7788"/>
    <cellStyle name="Note 4 13" xfId="12069"/>
    <cellStyle name="Note 4 14" xfId="16337"/>
    <cellStyle name="Note 4 15" xfId="20621"/>
    <cellStyle name="Note 4 16" xfId="24781"/>
    <cellStyle name="Note 4 2" xfId="296"/>
    <cellStyle name="Note 4 2 10" xfId="11953"/>
    <cellStyle name="Note 4 2 11" xfId="16227"/>
    <cellStyle name="Note 4 2 12" xfId="18767"/>
    <cellStyle name="Note 4 2 13" xfId="24691"/>
    <cellStyle name="Note 4 2 2" xfId="460"/>
    <cellStyle name="Note 4 2 2 10" xfId="16329"/>
    <cellStyle name="Note 4 2 2 11" xfId="22029"/>
    <cellStyle name="Note 4 2 2 12" xfId="24775"/>
    <cellStyle name="Note 4 2 2 2" xfId="834"/>
    <cellStyle name="Note 4 2 2 2 10" xfId="22890"/>
    <cellStyle name="Note 4 2 2 2 11" xfId="27042"/>
    <cellStyle name="Note 4 2 2 2 2" xfId="2631"/>
    <cellStyle name="Note 4 2 2 2 2 2" xfId="4203"/>
    <cellStyle name="Note 4 2 2 2 2 2 2" xfId="9177"/>
    <cellStyle name="Note 4 2 2 2 2 2 3" xfId="13454"/>
    <cellStyle name="Note 4 2 2 2 2 2 4" xfId="17713"/>
    <cellStyle name="Note 4 2 2 2 2 2 5" xfId="21932"/>
    <cellStyle name="Note 4 2 2 2 2 2 6" xfId="26127"/>
    <cellStyle name="Note 4 2 2 2 2 2 7" xfId="30023"/>
    <cellStyle name="Note 4 2 2 2 2 3" xfId="7607"/>
    <cellStyle name="Note 4 2 2 2 2 4" xfId="11892"/>
    <cellStyle name="Note 4 2 2 2 2 5" xfId="16164"/>
    <cellStyle name="Note 4 2 2 2 2 6" xfId="20398"/>
    <cellStyle name="Note 4 2 2 2 2 7" xfId="24637"/>
    <cellStyle name="Note 4 2 2 2 2 8" xfId="28710"/>
    <cellStyle name="Note 4 2 2 2 3" xfId="1802"/>
    <cellStyle name="Note 4 2 2 2 3 2" xfId="6778"/>
    <cellStyle name="Note 4 2 2 2 3 3" xfId="11066"/>
    <cellStyle name="Note 4 2 2 2 3 4" xfId="15341"/>
    <cellStyle name="Note 4 2 2 2 3 5" xfId="19576"/>
    <cellStyle name="Note 4 2 2 2 3 6" xfId="23821"/>
    <cellStyle name="Note 4 2 2 2 3 7" xfId="27905"/>
    <cellStyle name="Note 4 2 2 2 4" xfId="3546"/>
    <cellStyle name="Note 4 2 2 2 4 2" xfId="8520"/>
    <cellStyle name="Note 4 2 2 2 4 3" xfId="12797"/>
    <cellStyle name="Note 4 2 2 2 4 4" xfId="17056"/>
    <cellStyle name="Note 4 2 2 2 4 5" xfId="21275"/>
    <cellStyle name="Note 4 2 2 2 4 6" xfId="25470"/>
    <cellStyle name="Note 4 2 2 2 4 7" xfId="29366"/>
    <cellStyle name="Note 4 2 2 2 5" xfId="4894"/>
    <cellStyle name="Note 4 2 2 2 5 2" xfId="9866"/>
    <cellStyle name="Note 4 2 2 2 5 3" xfId="14144"/>
    <cellStyle name="Note 4 2 2 2 5 4" xfId="18401"/>
    <cellStyle name="Note 4 2 2 2 5 5" xfId="22618"/>
    <cellStyle name="Note 4 2 2 2 5 6" xfId="26804"/>
    <cellStyle name="Note 4 2 2 2 5 7" xfId="30683"/>
    <cellStyle name="Note 4 2 2 2 6" xfId="5812"/>
    <cellStyle name="Note 4 2 2 2 7" xfId="10104"/>
    <cellStyle name="Note 4 2 2 2 8" xfId="14382"/>
    <cellStyle name="Note 4 2 2 2 9" xfId="18639"/>
    <cellStyle name="Note 4 2 2 3" xfId="2093"/>
    <cellStyle name="Note 4 2 2 3 2" xfId="3874"/>
    <cellStyle name="Note 4 2 2 3 2 2" xfId="8848"/>
    <cellStyle name="Note 4 2 2 3 2 3" xfId="13125"/>
    <cellStyle name="Note 4 2 2 3 2 4" xfId="17384"/>
    <cellStyle name="Note 4 2 2 3 2 5" xfId="21603"/>
    <cellStyle name="Note 4 2 2 3 2 6" xfId="25798"/>
    <cellStyle name="Note 4 2 2 3 2 7" xfId="29694"/>
    <cellStyle name="Note 4 2 2 3 3" xfId="7069"/>
    <cellStyle name="Note 4 2 2 3 4" xfId="11354"/>
    <cellStyle name="Note 4 2 2 3 5" xfId="15626"/>
    <cellStyle name="Note 4 2 2 3 6" xfId="19861"/>
    <cellStyle name="Note 4 2 2 3 7" xfId="24099"/>
    <cellStyle name="Note 4 2 2 3 8" xfId="28177"/>
    <cellStyle name="Note 4 2 2 4" xfId="1232"/>
    <cellStyle name="Note 4 2 2 4 2" xfId="6209"/>
    <cellStyle name="Note 4 2 2 4 3" xfId="10498"/>
    <cellStyle name="Note 4 2 2 4 4" xfId="14776"/>
    <cellStyle name="Note 4 2 2 4 5" xfId="19019"/>
    <cellStyle name="Note 4 2 2 4 6" xfId="23265"/>
    <cellStyle name="Note 4 2 2 4 7" xfId="27370"/>
    <cellStyle name="Note 4 2 2 5" xfId="3216"/>
    <cellStyle name="Note 4 2 2 5 2" xfId="8190"/>
    <cellStyle name="Note 4 2 2 5 3" xfId="12467"/>
    <cellStyle name="Note 4 2 2 5 4" xfId="16727"/>
    <cellStyle name="Note 4 2 2 5 5" xfId="20945"/>
    <cellStyle name="Note 4 2 2 5 6" xfId="25141"/>
    <cellStyle name="Note 4 2 2 5 7" xfId="29037"/>
    <cellStyle name="Note 4 2 2 6" xfId="4565"/>
    <cellStyle name="Note 4 2 2 6 2" xfId="9537"/>
    <cellStyle name="Note 4 2 2 6 3" xfId="13815"/>
    <cellStyle name="Note 4 2 2 6 4" xfId="18072"/>
    <cellStyle name="Note 4 2 2 6 5" xfId="22289"/>
    <cellStyle name="Note 4 2 2 6 6" xfId="26475"/>
    <cellStyle name="Note 4 2 2 6 7" xfId="30354"/>
    <cellStyle name="Note 4 2 2 7" xfId="5439"/>
    <cellStyle name="Note 4 2 2 8" xfId="7779"/>
    <cellStyle name="Note 4 2 2 9" xfId="12060"/>
    <cellStyle name="Note 4 2 3" xfId="679"/>
    <cellStyle name="Note 4 2 3 10" xfId="22735"/>
    <cellStyle name="Note 4 2 3 11" xfId="24850"/>
    <cellStyle name="Note 4 2 3 2" xfId="2632"/>
    <cellStyle name="Note 4 2 3 2 2" xfId="4048"/>
    <cellStyle name="Note 4 2 3 2 2 2" xfId="9022"/>
    <cellStyle name="Note 4 2 3 2 2 3" xfId="13299"/>
    <cellStyle name="Note 4 2 3 2 2 4" xfId="17558"/>
    <cellStyle name="Note 4 2 3 2 2 5" xfId="21777"/>
    <cellStyle name="Note 4 2 3 2 2 6" xfId="25972"/>
    <cellStyle name="Note 4 2 3 2 2 7" xfId="29868"/>
    <cellStyle name="Note 4 2 3 2 3" xfId="7608"/>
    <cellStyle name="Note 4 2 3 2 4" xfId="11893"/>
    <cellStyle name="Note 4 2 3 2 5" xfId="16165"/>
    <cellStyle name="Note 4 2 3 2 6" xfId="20399"/>
    <cellStyle name="Note 4 2 3 2 7" xfId="24638"/>
    <cellStyle name="Note 4 2 3 2 8" xfId="28711"/>
    <cellStyle name="Note 4 2 3 3" xfId="1803"/>
    <cellStyle name="Note 4 2 3 3 2" xfId="6779"/>
    <cellStyle name="Note 4 2 3 3 3" xfId="11067"/>
    <cellStyle name="Note 4 2 3 3 4" xfId="15342"/>
    <cellStyle name="Note 4 2 3 3 5" xfId="19577"/>
    <cellStyle name="Note 4 2 3 3 6" xfId="23822"/>
    <cellStyle name="Note 4 2 3 3 7" xfId="27906"/>
    <cellStyle name="Note 4 2 3 4" xfId="3391"/>
    <cellStyle name="Note 4 2 3 4 2" xfId="8365"/>
    <cellStyle name="Note 4 2 3 4 3" xfId="12642"/>
    <cellStyle name="Note 4 2 3 4 4" xfId="16901"/>
    <cellStyle name="Note 4 2 3 4 5" xfId="21120"/>
    <cellStyle name="Note 4 2 3 4 6" xfId="25315"/>
    <cellStyle name="Note 4 2 3 4 7" xfId="29211"/>
    <cellStyle name="Note 4 2 3 5" xfId="4739"/>
    <cellStyle name="Note 4 2 3 5 2" xfId="9711"/>
    <cellStyle name="Note 4 2 3 5 3" xfId="13989"/>
    <cellStyle name="Note 4 2 3 5 4" xfId="18246"/>
    <cellStyle name="Note 4 2 3 5 5" xfId="22463"/>
    <cellStyle name="Note 4 2 3 5 6" xfId="26649"/>
    <cellStyle name="Note 4 2 3 5 7" xfId="30528"/>
    <cellStyle name="Note 4 2 3 6" xfId="5657"/>
    <cellStyle name="Note 4 2 3 7" xfId="7885"/>
    <cellStyle name="Note 4 2 3 8" xfId="12163"/>
    <cellStyle name="Note 4 2 3 9" xfId="16426"/>
    <cellStyle name="Note 4 2 4" xfId="1915"/>
    <cellStyle name="Note 4 2 4 2" xfId="3719"/>
    <cellStyle name="Note 4 2 4 2 2" xfId="8693"/>
    <cellStyle name="Note 4 2 4 2 3" xfId="12970"/>
    <cellStyle name="Note 4 2 4 2 4" xfId="17229"/>
    <cellStyle name="Note 4 2 4 2 5" xfId="21448"/>
    <cellStyle name="Note 4 2 4 2 6" xfId="25643"/>
    <cellStyle name="Note 4 2 4 2 7" xfId="29539"/>
    <cellStyle name="Note 4 2 4 3" xfId="6891"/>
    <cellStyle name="Note 4 2 4 4" xfId="11177"/>
    <cellStyle name="Note 4 2 4 5" xfId="15449"/>
    <cellStyle name="Note 4 2 4 6" xfId="19687"/>
    <cellStyle name="Note 4 2 4 7" xfId="23925"/>
    <cellStyle name="Note 4 2 4 8" xfId="28006"/>
    <cellStyle name="Note 4 2 5" xfId="1022"/>
    <cellStyle name="Note 4 2 5 2" xfId="6000"/>
    <cellStyle name="Note 4 2 5 3" xfId="10290"/>
    <cellStyle name="Note 4 2 5 4" xfId="14568"/>
    <cellStyle name="Note 4 2 5 5" xfId="18820"/>
    <cellStyle name="Note 4 2 5 6" xfId="23068"/>
    <cellStyle name="Note 4 2 5 7" xfId="27198"/>
    <cellStyle name="Note 4 2 6" xfId="3061"/>
    <cellStyle name="Note 4 2 6 2" xfId="8035"/>
    <cellStyle name="Note 4 2 6 3" xfId="12312"/>
    <cellStyle name="Note 4 2 6 4" xfId="16572"/>
    <cellStyle name="Note 4 2 6 5" xfId="20790"/>
    <cellStyle name="Note 4 2 6 6" xfId="24986"/>
    <cellStyle name="Note 4 2 6 7" xfId="28882"/>
    <cellStyle name="Note 4 2 7" xfId="4410"/>
    <cellStyle name="Note 4 2 7 2" xfId="9382"/>
    <cellStyle name="Note 4 2 7 3" xfId="13660"/>
    <cellStyle name="Note 4 2 7 4" xfId="17917"/>
    <cellStyle name="Note 4 2 7 5" xfId="22134"/>
    <cellStyle name="Note 4 2 7 6" xfId="26320"/>
    <cellStyle name="Note 4 2 7 7" xfId="30199"/>
    <cellStyle name="Note 4 2 8" xfId="5275"/>
    <cellStyle name="Note 4 2 9" xfId="7671"/>
    <cellStyle name="Note 4 3" xfId="375"/>
    <cellStyle name="Note 4 3 10" xfId="16292"/>
    <cellStyle name="Note 4 3 11" xfId="20629"/>
    <cellStyle name="Note 4 3 12" xfId="24743"/>
    <cellStyle name="Note 4 3 2" xfId="749"/>
    <cellStyle name="Note 4 3 2 10" xfId="22805"/>
    <cellStyle name="Note 4 3 2 11" xfId="26957"/>
    <cellStyle name="Note 4 3 2 2" xfId="2633"/>
    <cellStyle name="Note 4 3 2 2 2" xfId="4118"/>
    <cellStyle name="Note 4 3 2 2 2 2" xfId="9092"/>
    <cellStyle name="Note 4 3 2 2 2 3" xfId="13369"/>
    <cellStyle name="Note 4 3 2 2 2 4" xfId="17628"/>
    <cellStyle name="Note 4 3 2 2 2 5" xfId="21847"/>
    <cellStyle name="Note 4 3 2 2 2 6" xfId="26042"/>
    <cellStyle name="Note 4 3 2 2 2 7" xfId="29938"/>
    <cellStyle name="Note 4 3 2 2 3" xfId="7609"/>
    <cellStyle name="Note 4 3 2 2 4" xfId="11894"/>
    <cellStyle name="Note 4 3 2 2 5" xfId="16166"/>
    <cellStyle name="Note 4 3 2 2 6" xfId="20400"/>
    <cellStyle name="Note 4 3 2 2 7" xfId="24639"/>
    <cellStyle name="Note 4 3 2 2 8" xfId="28712"/>
    <cellStyle name="Note 4 3 2 3" xfId="1804"/>
    <cellStyle name="Note 4 3 2 3 2" xfId="6780"/>
    <cellStyle name="Note 4 3 2 3 3" xfId="11068"/>
    <cellStyle name="Note 4 3 2 3 4" xfId="15343"/>
    <cellStyle name="Note 4 3 2 3 5" xfId="19578"/>
    <cellStyle name="Note 4 3 2 3 6" xfId="23823"/>
    <cellStyle name="Note 4 3 2 3 7" xfId="27907"/>
    <cellStyle name="Note 4 3 2 4" xfId="3461"/>
    <cellStyle name="Note 4 3 2 4 2" xfId="8435"/>
    <cellStyle name="Note 4 3 2 4 3" xfId="12712"/>
    <cellStyle name="Note 4 3 2 4 4" xfId="16971"/>
    <cellStyle name="Note 4 3 2 4 5" xfId="21190"/>
    <cellStyle name="Note 4 3 2 4 6" xfId="25385"/>
    <cellStyle name="Note 4 3 2 4 7" xfId="29281"/>
    <cellStyle name="Note 4 3 2 5" xfId="4809"/>
    <cellStyle name="Note 4 3 2 5 2" xfId="9781"/>
    <cellStyle name="Note 4 3 2 5 3" xfId="14059"/>
    <cellStyle name="Note 4 3 2 5 4" xfId="18316"/>
    <cellStyle name="Note 4 3 2 5 5" xfId="22533"/>
    <cellStyle name="Note 4 3 2 5 6" xfId="26719"/>
    <cellStyle name="Note 4 3 2 5 7" xfId="30598"/>
    <cellStyle name="Note 4 3 2 6" xfId="5727"/>
    <cellStyle name="Note 4 3 2 7" xfId="10019"/>
    <cellStyle name="Note 4 3 2 8" xfId="14297"/>
    <cellStyle name="Note 4 3 2 9" xfId="18554"/>
    <cellStyle name="Note 4 3 3" xfId="2008"/>
    <cellStyle name="Note 4 3 3 2" xfId="3789"/>
    <cellStyle name="Note 4 3 3 2 2" xfId="8763"/>
    <cellStyle name="Note 4 3 3 2 3" xfId="13040"/>
    <cellStyle name="Note 4 3 3 2 4" xfId="17299"/>
    <cellStyle name="Note 4 3 3 2 5" xfId="21518"/>
    <cellStyle name="Note 4 3 3 2 6" xfId="25713"/>
    <cellStyle name="Note 4 3 3 2 7" xfId="29609"/>
    <cellStyle name="Note 4 3 3 3" xfId="6984"/>
    <cellStyle name="Note 4 3 3 4" xfId="11269"/>
    <cellStyle name="Note 4 3 3 5" xfId="15541"/>
    <cellStyle name="Note 4 3 3 6" xfId="19776"/>
    <cellStyle name="Note 4 3 3 7" xfId="24014"/>
    <cellStyle name="Note 4 3 3 8" xfId="28092"/>
    <cellStyle name="Note 4 3 4" xfId="1147"/>
    <cellStyle name="Note 4 3 4 2" xfId="6124"/>
    <cellStyle name="Note 4 3 4 3" xfId="10413"/>
    <cellStyle name="Note 4 3 4 4" xfId="14691"/>
    <cellStyle name="Note 4 3 4 5" xfId="18934"/>
    <cellStyle name="Note 4 3 4 6" xfId="23180"/>
    <cellStyle name="Note 4 3 4 7" xfId="27285"/>
    <cellStyle name="Note 4 3 5" xfId="3131"/>
    <cellStyle name="Note 4 3 5 2" xfId="8105"/>
    <cellStyle name="Note 4 3 5 3" xfId="12382"/>
    <cellStyle name="Note 4 3 5 4" xfId="16642"/>
    <cellStyle name="Note 4 3 5 5" xfId="20860"/>
    <cellStyle name="Note 4 3 5 6" xfId="25056"/>
    <cellStyle name="Note 4 3 5 7" xfId="28952"/>
    <cellStyle name="Note 4 3 6" xfId="4480"/>
    <cellStyle name="Note 4 3 6 2" xfId="9452"/>
    <cellStyle name="Note 4 3 6 3" xfId="13730"/>
    <cellStyle name="Note 4 3 6 4" xfId="17987"/>
    <cellStyle name="Note 4 3 6 5" xfId="22204"/>
    <cellStyle name="Note 4 3 6 6" xfId="26390"/>
    <cellStyle name="Note 4 3 6 7" xfId="30269"/>
    <cellStyle name="Note 4 3 7" xfId="5354"/>
    <cellStyle name="Note 4 3 8" xfId="7738"/>
    <cellStyle name="Note 4 3 9" xfId="12020"/>
    <cellStyle name="Note 4 4" xfId="512"/>
    <cellStyle name="Note 4 4 10" xfId="17813"/>
    <cellStyle name="Note 4 4 11" xfId="12037"/>
    <cellStyle name="Note 4 4 12" xfId="26224"/>
    <cellStyle name="Note 4 4 2" xfId="886"/>
    <cellStyle name="Note 4 4 2 10" xfId="22942"/>
    <cellStyle name="Note 4 4 2 11" xfId="27094"/>
    <cellStyle name="Note 4 4 2 2" xfId="2634"/>
    <cellStyle name="Note 4 4 2 2 2" xfId="4255"/>
    <cellStyle name="Note 4 4 2 2 2 2" xfId="9229"/>
    <cellStyle name="Note 4 4 2 2 2 3" xfId="13506"/>
    <cellStyle name="Note 4 4 2 2 2 4" xfId="17765"/>
    <cellStyle name="Note 4 4 2 2 2 5" xfId="21984"/>
    <cellStyle name="Note 4 4 2 2 2 6" xfId="26179"/>
    <cellStyle name="Note 4 4 2 2 2 7" xfId="30075"/>
    <cellStyle name="Note 4 4 2 2 3" xfId="7610"/>
    <cellStyle name="Note 4 4 2 2 4" xfId="11895"/>
    <cellStyle name="Note 4 4 2 2 5" xfId="16167"/>
    <cellStyle name="Note 4 4 2 2 6" xfId="20401"/>
    <cellStyle name="Note 4 4 2 2 7" xfId="24640"/>
    <cellStyle name="Note 4 4 2 2 8" xfId="28713"/>
    <cellStyle name="Note 4 4 2 3" xfId="1805"/>
    <cellStyle name="Note 4 4 2 3 2" xfId="6781"/>
    <cellStyle name="Note 4 4 2 3 3" xfId="11069"/>
    <cellStyle name="Note 4 4 2 3 4" xfId="15344"/>
    <cellStyle name="Note 4 4 2 3 5" xfId="19579"/>
    <cellStyle name="Note 4 4 2 3 6" xfId="23824"/>
    <cellStyle name="Note 4 4 2 3 7" xfId="27908"/>
    <cellStyle name="Note 4 4 2 4" xfId="3598"/>
    <cellStyle name="Note 4 4 2 4 2" xfId="8572"/>
    <cellStyle name="Note 4 4 2 4 3" xfId="12849"/>
    <cellStyle name="Note 4 4 2 4 4" xfId="17108"/>
    <cellStyle name="Note 4 4 2 4 5" xfId="21327"/>
    <cellStyle name="Note 4 4 2 4 6" xfId="25522"/>
    <cellStyle name="Note 4 4 2 4 7" xfId="29418"/>
    <cellStyle name="Note 4 4 2 5" xfId="4946"/>
    <cellStyle name="Note 4 4 2 5 2" xfId="9918"/>
    <cellStyle name="Note 4 4 2 5 3" xfId="14196"/>
    <cellStyle name="Note 4 4 2 5 4" xfId="18453"/>
    <cellStyle name="Note 4 4 2 5 5" xfId="22670"/>
    <cellStyle name="Note 4 4 2 5 6" xfId="26856"/>
    <cellStyle name="Note 4 4 2 5 7" xfId="30735"/>
    <cellStyle name="Note 4 4 2 6" xfId="5864"/>
    <cellStyle name="Note 4 4 2 7" xfId="10156"/>
    <cellStyle name="Note 4 4 2 8" xfId="14434"/>
    <cellStyle name="Note 4 4 2 9" xfId="18691"/>
    <cellStyle name="Note 4 4 3" xfId="2160"/>
    <cellStyle name="Note 4 4 3 2" xfId="3926"/>
    <cellStyle name="Note 4 4 3 2 2" xfId="8900"/>
    <cellStyle name="Note 4 4 3 2 3" xfId="13177"/>
    <cellStyle name="Note 4 4 3 2 4" xfId="17436"/>
    <cellStyle name="Note 4 4 3 2 5" xfId="21655"/>
    <cellStyle name="Note 4 4 3 2 6" xfId="25850"/>
    <cellStyle name="Note 4 4 3 2 7" xfId="29746"/>
    <cellStyle name="Note 4 4 3 3" xfId="7136"/>
    <cellStyle name="Note 4 4 3 4" xfId="11421"/>
    <cellStyle name="Note 4 4 3 5" xfId="15693"/>
    <cellStyle name="Note 4 4 3 6" xfId="19928"/>
    <cellStyle name="Note 4 4 3 7" xfId="24166"/>
    <cellStyle name="Note 4 4 3 8" xfId="28244"/>
    <cellStyle name="Note 4 4 4" xfId="1303"/>
    <cellStyle name="Note 4 4 4 2" xfId="6280"/>
    <cellStyle name="Note 4 4 4 3" xfId="10569"/>
    <cellStyle name="Note 4 4 4 4" xfId="14845"/>
    <cellStyle name="Note 4 4 4 5" xfId="19087"/>
    <cellStyle name="Note 4 4 4 6" xfId="23334"/>
    <cellStyle name="Note 4 4 4 7" xfId="27437"/>
    <cellStyle name="Note 4 4 5" xfId="3268"/>
    <cellStyle name="Note 4 4 5 2" xfId="8242"/>
    <cellStyle name="Note 4 4 5 3" xfId="12519"/>
    <cellStyle name="Note 4 4 5 4" xfId="16779"/>
    <cellStyle name="Note 4 4 5 5" xfId="20997"/>
    <cellStyle name="Note 4 4 5 6" xfId="25193"/>
    <cellStyle name="Note 4 4 5 7" xfId="29089"/>
    <cellStyle name="Note 4 4 6" xfId="4617"/>
    <cellStyle name="Note 4 4 6 2" xfId="9589"/>
    <cellStyle name="Note 4 4 6 3" xfId="13867"/>
    <cellStyle name="Note 4 4 6 4" xfId="18124"/>
    <cellStyle name="Note 4 4 6 5" xfId="22341"/>
    <cellStyle name="Note 4 4 6 6" xfId="26527"/>
    <cellStyle name="Note 4 4 6 7" xfId="30406"/>
    <cellStyle name="Note 4 4 7" xfId="5491"/>
    <cellStyle name="Note 4 4 8" xfId="9277"/>
    <cellStyle name="Note 4 4 9" xfId="13555"/>
    <cellStyle name="Note 4 5" xfId="613"/>
    <cellStyle name="Note 4 5 10" xfId="15062"/>
    <cellStyle name="Note 4 5 11" xfId="14551"/>
    <cellStyle name="Note 4 5 12" xfId="23551"/>
    <cellStyle name="Note 4 5 2" xfId="1807"/>
    <cellStyle name="Note 4 5 2 2" xfId="2636"/>
    <cellStyle name="Note 4 5 2 2 2" xfId="7612"/>
    <cellStyle name="Note 4 5 2 2 3" xfId="11897"/>
    <cellStyle name="Note 4 5 2 2 4" xfId="16169"/>
    <cellStyle name="Note 4 5 2 2 5" xfId="20403"/>
    <cellStyle name="Note 4 5 2 2 6" xfId="24642"/>
    <cellStyle name="Note 4 5 2 2 7" xfId="28715"/>
    <cellStyle name="Note 4 5 2 3" xfId="3982"/>
    <cellStyle name="Note 4 5 2 3 2" xfId="8956"/>
    <cellStyle name="Note 4 5 2 3 3" xfId="13233"/>
    <cellStyle name="Note 4 5 2 3 4" xfId="17492"/>
    <cellStyle name="Note 4 5 2 3 5" xfId="21711"/>
    <cellStyle name="Note 4 5 2 3 6" xfId="25906"/>
    <cellStyle name="Note 4 5 2 3 7" xfId="29802"/>
    <cellStyle name="Note 4 5 2 4" xfId="6783"/>
    <cellStyle name="Note 4 5 2 5" xfId="11071"/>
    <cellStyle name="Note 4 5 2 6" xfId="15346"/>
    <cellStyle name="Note 4 5 2 7" xfId="19581"/>
    <cellStyle name="Note 4 5 2 8" xfId="23826"/>
    <cellStyle name="Note 4 5 2 9" xfId="27910"/>
    <cellStyle name="Note 4 5 3" xfId="2635"/>
    <cellStyle name="Note 4 5 3 2" xfId="7611"/>
    <cellStyle name="Note 4 5 3 3" xfId="11896"/>
    <cellStyle name="Note 4 5 3 4" xfId="16168"/>
    <cellStyle name="Note 4 5 3 5" xfId="20402"/>
    <cellStyle name="Note 4 5 3 6" xfId="24641"/>
    <cellStyle name="Note 4 5 3 7" xfId="28714"/>
    <cellStyle name="Note 4 5 4" xfId="1806"/>
    <cellStyle name="Note 4 5 4 2" xfId="6782"/>
    <cellStyle name="Note 4 5 4 3" xfId="11070"/>
    <cellStyle name="Note 4 5 4 4" xfId="15345"/>
    <cellStyle name="Note 4 5 4 5" xfId="19580"/>
    <cellStyle name="Note 4 5 4 6" xfId="23825"/>
    <cellStyle name="Note 4 5 4 7" xfId="27909"/>
    <cellStyle name="Note 4 5 5" xfId="3325"/>
    <cellStyle name="Note 4 5 5 2" xfId="8299"/>
    <cellStyle name="Note 4 5 5 3" xfId="12576"/>
    <cellStyle name="Note 4 5 5 4" xfId="16835"/>
    <cellStyle name="Note 4 5 5 5" xfId="21054"/>
    <cellStyle name="Note 4 5 5 6" xfId="25249"/>
    <cellStyle name="Note 4 5 5 7" xfId="29145"/>
    <cellStyle name="Note 4 5 6" xfId="4673"/>
    <cellStyle name="Note 4 5 6 2" xfId="9645"/>
    <cellStyle name="Note 4 5 6 3" xfId="13923"/>
    <cellStyle name="Note 4 5 6 4" xfId="18180"/>
    <cellStyle name="Note 4 5 6 5" xfId="22397"/>
    <cellStyle name="Note 4 5 6 6" xfId="26583"/>
    <cellStyle name="Note 4 5 6 7" xfId="30462"/>
    <cellStyle name="Note 4 5 7" xfId="5591"/>
    <cellStyle name="Note 4 5 8" xfId="6497"/>
    <cellStyle name="Note 4 5 9" xfId="10786"/>
    <cellStyle name="Note 4 6" xfId="1808"/>
    <cellStyle name="Note 4 6 2" xfId="2637"/>
    <cellStyle name="Note 4 6 2 2" xfId="7613"/>
    <cellStyle name="Note 4 6 2 3" xfId="11898"/>
    <cellStyle name="Note 4 6 2 4" xfId="16170"/>
    <cellStyle name="Note 4 6 2 5" xfId="20404"/>
    <cellStyle name="Note 4 6 2 6" xfId="24643"/>
    <cellStyle name="Note 4 6 2 7" xfId="28716"/>
    <cellStyle name="Note 4 6 3" xfId="3653"/>
    <cellStyle name="Note 4 6 3 2" xfId="8627"/>
    <cellStyle name="Note 4 6 3 3" xfId="12904"/>
    <cellStyle name="Note 4 6 3 4" xfId="17163"/>
    <cellStyle name="Note 4 6 3 5" xfId="21382"/>
    <cellStyle name="Note 4 6 3 6" xfId="25577"/>
    <cellStyle name="Note 4 6 3 7" xfId="29473"/>
    <cellStyle name="Note 4 6 4" xfId="6784"/>
    <cellStyle name="Note 4 6 5" xfId="11072"/>
    <cellStyle name="Note 4 6 6" xfId="15347"/>
    <cellStyle name="Note 4 6 7" xfId="19582"/>
    <cellStyle name="Note 4 6 8" xfId="23827"/>
    <cellStyle name="Note 4 6 9" xfId="27911"/>
    <cellStyle name="Note 4 7" xfId="1865"/>
    <cellStyle name="Note 4 7 2" xfId="6841"/>
    <cellStyle name="Note 4 7 3" xfId="11127"/>
    <cellStyle name="Note 4 7 4" xfId="15401"/>
    <cellStyle name="Note 4 7 5" xfId="19637"/>
    <cellStyle name="Note 4 7 6" xfId="23877"/>
    <cellStyle name="Note 4 7 7" xfId="27958"/>
    <cellStyle name="Note 4 8" xfId="952"/>
    <cellStyle name="Note 4 8 2" xfId="5930"/>
    <cellStyle name="Note 4 8 3" xfId="10220"/>
    <cellStyle name="Note 4 8 4" xfId="14499"/>
    <cellStyle name="Note 4 8 5" xfId="18754"/>
    <cellStyle name="Note 4 8 6" xfId="23004"/>
    <cellStyle name="Note 4 8 7" xfId="27149"/>
    <cellStyle name="Note 4 9" xfId="2990"/>
    <cellStyle name="Note 4 9 2" xfId="7964"/>
    <cellStyle name="Note 4 9 3" xfId="12241"/>
    <cellStyle name="Note 4 9 4" xfId="16501"/>
    <cellStyle name="Note 4 9 5" xfId="20720"/>
    <cellStyle name="Note 4 9 6" xfId="24918"/>
    <cellStyle name="Note 4 9 7" xfId="28815"/>
    <cellStyle name="Note 5" xfId="215"/>
    <cellStyle name="Note 5 2" xfId="398"/>
    <cellStyle name="Note 5 2 10" xfId="16355"/>
    <cellStyle name="Note 5 2 11" xfId="20576"/>
    <cellStyle name="Note 5 2 12" xfId="24796"/>
    <cellStyle name="Note 5 2 2" xfId="772"/>
    <cellStyle name="Note 5 2 2 10" xfId="18577"/>
    <cellStyle name="Note 5 2 2 11" xfId="22828"/>
    <cellStyle name="Note 5 2 2 12" xfId="26980"/>
    <cellStyle name="Note 5 2 2 2" xfId="1809"/>
    <cellStyle name="Note 5 2 2 2 2" xfId="2638"/>
    <cellStyle name="Note 5 2 2 2 2 2" xfId="7614"/>
    <cellStyle name="Note 5 2 2 2 2 3" xfId="11899"/>
    <cellStyle name="Note 5 2 2 2 2 4" xfId="16171"/>
    <cellStyle name="Note 5 2 2 2 2 5" xfId="20405"/>
    <cellStyle name="Note 5 2 2 2 2 6" xfId="24644"/>
    <cellStyle name="Note 5 2 2 2 2 7" xfId="28717"/>
    <cellStyle name="Note 5 2 2 2 3" xfId="4141"/>
    <cellStyle name="Note 5 2 2 2 3 2" xfId="9115"/>
    <cellStyle name="Note 5 2 2 2 3 3" xfId="13392"/>
    <cellStyle name="Note 5 2 2 2 3 4" xfId="17651"/>
    <cellStyle name="Note 5 2 2 2 3 5" xfId="21870"/>
    <cellStyle name="Note 5 2 2 2 3 6" xfId="26065"/>
    <cellStyle name="Note 5 2 2 2 3 7" xfId="29961"/>
    <cellStyle name="Note 5 2 2 2 4" xfId="6785"/>
    <cellStyle name="Note 5 2 2 2 5" xfId="11073"/>
    <cellStyle name="Note 5 2 2 2 6" xfId="15348"/>
    <cellStyle name="Note 5 2 2 2 7" xfId="19583"/>
    <cellStyle name="Note 5 2 2 2 8" xfId="23828"/>
    <cellStyle name="Note 5 2 2 2 9" xfId="27912"/>
    <cellStyle name="Note 5 2 2 3" xfId="2031"/>
    <cellStyle name="Note 5 2 2 3 2" xfId="7007"/>
    <cellStyle name="Note 5 2 2 3 3" xfId="11292"/>
    <cellStyle name="Note 5 2 2 3 4" xfId="15564"/>
    <cellStyle name="Note 5 2 2 3 5" xfId="19799"/>
    <cellStyle name="Note 5 2 2 3 6" xfId="24037"/>
    <cellStyle name="Note 5 2 2 3 7" xfId="28115"/>
    <cellStyle name="Note 5 2 2 4" xfId="1170"/>
    <cellStyle name="Note 5 2 2 4 2" xfId="6147"/>
    <cellStyle name="Note 5 2 2 4 3" xfId="10436"/>
    <cellStyle name="Note 5 2 2 4 4" xfId="14714"/>
    <cellStyle name="Note 5 2 2 4 5" xfId="18957"/>
    <cellStyle name="Note 5 2 2 4 6" xfId="23203"/>
    <cellStyle name="Note 5 2 2 4 7" xfId="27308"/>
    <cellStyle name="Note 5 2 2 5" xfId="3484"/>
    <cellStyle name="Note 5 2 2 5 2" xfId="8458"/>
    <cellStyle name="Note 5 2 2 5 3" xfId="12735"/>
    <cellStyle name="Note 5 2 2 5 4" xfId="16994"/>
    <cellStyle name="Note 5 2 2 5 5" xfId="21213"/>
    <cellStyle name="Note 5 2 2 5 6" xfId="25408"/>
    <cellStyle name="Note 5 2 2 5 7" xfId="29304"/>
    <cellStyle name="Note 5 2 2 6" xfId="4832"/>
    <cellStyle name="Note 5 2 2 6 2" xfId="9804"/>
    <cellStyle name="Note 5 2 2 6 3" xfId="14082"/>
    <cellStyle name="Note 5 2 2 6 4" xfId="18339"/>
    <cellStyle name="Note 5 2 2 6 5" xfId="22556"/>
    <cellStyle name="Note 5 2 2 6 6" xfId="26742"/>
    <cellStyle name="Note 5 2 2 6 7" xfId="30621"/>
    <cellStyle name="Note 5 2 2 7" xfId="5750"/>
    <cellStyle name="Note 5 2 2 8" xfId="10042"/>
    <cellStyle name="Note 5 2 2 9" xfId="14320"/>
    <cellStyle name="Note 5 2 3" xfId="1982"/>
    <cellStyle name="Note 5 2 3 2" xfId="3812"/>
    <cellStyle name="Note 5 2 3 2 2" xfId="8786"/>
    <cellStyle name="Note 5 2 3 2 3" xfId="13063"/>
    <cellStyle name="Note 5 2 3 2 4" xfId="17322"/>
    <cellStyle name="Note 5 2 3 2 5" xfId="21541"/>
    <cellStyle name="Note 5 2 3 2 6" xfId="25736"/>
    <cellStyle name="Note 5 2 3 2 7" xfId="29632"/>
    <cellStyle name="Note 5 2 4" xfId="1115"/>
    <cellStyle name="Note 5 2 5" xfId="3154"/>
    <cellStyle name="Note 5 2 5 2" xfId="8128"/>
    <cellStyle name="Note 5 2 5 3" xfId="12405"/>
    <cellStyle name="Note 5 2 5 4" xfId="16665"/>
    <cellStyle name="Note 5 2 5 5" xfId="20883"/>
    <cellStyle name="Note 5 2 5 6" xfId="25079"/>
    <cellStyle name="Note 5 2 5 7" xfId="28975"/>
    <cellStyle name="Note 5 2 6" xfId="4503"/>
    <cellStyle name="Note 5 2 6 2" xfId="9475"/>
    <cellStyle name="Note 5 2 6 3" xfId="13753"/>
    <cellStyle name="Note 5 2 6 4" xfId="18010"/>
    <cellStyle name="Note 5 2 6 5" xfId="22227"/>
    <cellStyle name="Note 5 2 6 6" xfId="26413"/>
    <cellStyle name="Note 5 2 6 7" xfId="30292"/>
    <cellStyle name="Note 5 2 7" xfId="5377"/>
    <cellStyle name="Note 5 2 8" xfId="7808"/>
    <cellStyle name="Note 5 2 9" xfId="12088"/>
    <cellStyle name="Note 5 3" xfId="339"/>
    <cellStyle name="Note 5 3 10" xfId="20660"/>
    <cellStyle name="Note 5 3 11" xfId="24863"/>
    <cellStyle name="Note 5 3 2" xfId="719"/>
    <cellStyle name="Note 5 3 2 10" xfId="26927"/>
    <cellStyle name="Note 5 3 2 2" xfId="2639"/>
    <cellStyle name="Note 5 3 2 2 2" xfId="4088"/>
    <cellStyle name="Note 5 3 2 2 2 2" xfId="9062"/>
    <cellStyle name="Note 5 3 2 2 2 3" xfId="13339"/>
    <cellStyle name="Note 5 3 2 2 2 4" xfId="17598"/>
    <cellStyle name="Note 5 3 2 2 2 5" xfId="21817"/>
    <cellStyle name="Note 5 3 2 2 2 6" xfId="26012"/>
    <cellStyle name="Note 5 3 2 2 2 7" xfId="29908"/>
    <cellStyle name="Note 5 3 2 2 3" xfId="7615"/>
    <cellStyle name="Note 5 3 2 2 4" xfId="11900"/>
    <cellStyle name="Note 5 3 2 2 5" xfId="16172"/>
    <cellStyle name="Note 5 3 2 2 6" xfId="20406"/>
    <cellStyle name="Note 5 3 2 2 7" xfId="24645"/>
    <cellStyle name="Note 5 3 2 2 8" xfId="28718"/>
    <cellStyle name="Note 5 3 2 3" xfId="3431"/>
    <cellStyle name="Note 5 3 2 3 2" xfId="8405"/>
    <cellStyle name="Note 5 3 2 3 3" xfId="12682"/>
    <cellStyle name="Note 5 3 2 3 4" xfId="16941"/>
    <cellStyle name="Note 5 3 2 3 5" xfId="21160"/>
    <cellStyle name="Note 5 3 2 3 6" xfId="25355"/>
    <cellStyle name="Note 5 3 2 3 7" xfId="29251"/>
    <cellStyle name="Note 5 3 2 4" xfId="4779"/>
    <cellStyle name="Note 5 3 2 4 2" xfId="9751"/>
    <cellStyle name="Note 5 3 2 4 3" xfId="14029"/>
    <cellStyle name="Note 5 3 2 4 4" xfId="18286"/>
    <cellStyle name="Note 5 3 2 4 5" xfId="22503"/>
    <cellStyle name="Note 5 3 2 4 6" xfId="26689"/>
    <cellStyle name="Note 5 3 2 4 7" xfId="30568"/>
    <cellStyle name="Note 5 3 2 5" xfId="5697"/>
    <cellStyle name="Note 5 3 2 6" xfId="9989"/>
    <cellStyle name="Note 5 3 2 7" xfId="14267"/>
    <cellStyle name="Note 5 3 2 8" xfId="18524"/>
    <cellStyle name="Note 5 3 2 9" xfId="22775"/>
    <cellStyle name="Note 5 3 3" xfId="1810"/>
    <cellStyle name="Note 5 3 3 2" xfId="3759"/>
    <cellStyle name="Note 5 3 3 2 2" xfId="8733"/>
    <cellStyle name="Note 5 3 3 2 3" xfId="13010"/>
    <cellStyle name="Note 5 3 3 2 4" xfId="17269"/>
    <cellStyle name="Note 5 3 3 2 5" xfId="21488"/>
    <cellStyle name="Note 5 3 3 2 6" xfId="25683"/>
    <cellStyle name="Note 5 3 3 2 7" xfId="29579"/>
    <cellStyle name="Note 5 3 3 3" xfId="6786"/>
    <cellStyle name="Note 5 3 3 4" xfId="11074"/>
    <cellStyle name="Note 5 3 3 5" xfId="15349"/>
    <cellStyle name="Note 5 3 3 6" xfId="19584"/>
    <cellStyle name="Note 5 3 3 7" xfId="23829"/>
    <cellStyle name="Note 5 3 3 8" xfId="27913"/>
    <cellStyle name="Note 5 3 4" xfId="3101"/>
    <cellStyle name="Note 5 3 4 2" xfId="8075"/>
    <cellStyle name="Note 5 3 4 3" xfId="12352"/>
    <cellStyle name="Note 5 3 4 4" xfId="16612"/>
    <cellStyle name="Note 5 3 4 5" xfId="20830"/>
    <cellStyle name="Note 5 3 4 6" xfId="25026"/>
    <cellStyle name="Note 5 3 4 7" xfId="28922"/>
    <cellStyle name="Note 5 3 5" xfId="4450"/>
    <cellStyle name="Note 5 3 5 2" xfId="9422"/>
    <cellStyle name="Note 5 3 5 3" xfId="13700"/>
    <cellStyle name="Note 5 3 5 4" xfId="17957"/>
    <cellStyle name="Note 5 3 5 5" xfId="22174"/>
    <cellStyle name="Note 5 3 5 6" xfId="26360"/>
    <cellStyle name="Note 5 3 5 7" xfId="30239"/>
    <cellStyle name="Note 5 3 6" xfId="5318"/>
    <cellStyle name="Note 5 3 7" xfId="7905"/>
    <cellStyle name="Note 5 3 8" xfId="12183"/>
    <cellStyle name="Note 5 3 9" xfId="16444"/>
    <cellStyle name="Note 5 4" xfId="1940"/>
    <cellStyle name="Note 5 4 2" xfId="6916"/>
    <cellStyle name="Note 5 4 3" xfId="11201"/>
    <cellStyle name="Note 5 4 4" xfId="15474"/>
    <cellStyle name="Note 5 4 5" xfId="19710"/>
    <cellStyle name="Note 5 4 6" xfId="23948"/>
    <cellStyle name="Note 5 4 7" xfId="28026"/>
    <cellStyle name="Note 5 5" xfId="1056"/>
    <cellStyle name="Note 5 5 2" xfId="6034"/>
    <cellStyle name="Note 5 5 3" xfId="10323"/>
    <cellStyle name="Note 5 5 4" xfId="14601"/>
    <cellStyle name="Note 5 5 5" xfId="18850"/>
    <cellStyle name="Note 5 5 6" xfId="23098"/>
    <cellStyle name="Note 5 5 7" xfId="27218"/>
    <cellStyle name="Note 6" xfId="252"/>
    <cellStyle name="Note 6 10" xfId="12051"/>
    <cellStyle name="Note 6 11" xfId="16320"/>
    <cellStyle name="Note 6 12" xfId="20610"/>
    <cellStyle name="Note 6 13" xfId="24766"/>
    <cellStyle name="Note 6 2" xfId="429"/>
    <cellStyle name="Note 6 2 10" xfId="16323"/>
    <cellStyle name="Note 6 2 11" xfId="18792"/>
    <cellStyle name="Note 6 2 12" xfId="24769"/>
    <cellStyle name="Note 6 2 2" xfId="803"/>
    <cellStyle name="Note 6 2 2 10" xfId="22859"/>
    <cellStyle name="Note 6 2 2 11" xfId="27011"/>
    <cellStyle name="Note 6 2 2 2" xfId="2640"/>
    <cellStyle name="Note 6 2 2 2 2" xfId="4172"/>
    <cellStyle name="Note 6 2 2 2 2 2" xfId="9146"/>
    <cellStyle name="Note 6 2 2 2 2 3" xfId="13423"/>
    <cellStyle name="Note 6 2 2 2 2 4" xfId="17682"/>
    <cellStyle name="Note 6 2 2 2 2 5" xfId="21901"/>
    <cellStyle name="Note 6 2 2 2 2 6" xfId="26096"/>
    <cellStyle name="Note 6 2 2 2 2 7" xfId="29992"/>
    <cellStyle name="Note 6 2 2 2 3" xfId="7616"/>
    <cellStyle name="Note 6 2 2 2 4" xfId="11901"/>
    <cellStyle name="Note 6 2 2 2 5" xfId="16173"/>
    <cellStyle name="Note 6 2 2 2 6" xfId="20407"/>
    <cellStyle name="Note 6 2 2 2 7" xfId="24646"/>
    <cellStyle name="Note 6 2 2 2 8" xfId="28719"/>
    <cellStyle name="Note 6 2 2 3" xfId="1811"/>
    <cellStyle name="Note 6 2 2 3 2" xfId="6787"/>
    <cellStyle name="Note 6 2 2 3 3" xfId="11075"/>
    <cellStyle name="Note 6 2 2 3 4" xfId="15350"/>
    <cellStyle name="Note 6 2 2 3 5" xfId="19585"/>
    <cellStyle name="Note 6 2 2 3 6" xfId="23830"/>
    <cellStyle name="Note 6 2 2 3 7" xfId="27914"/>
    <cellStyle name="Note 6 2 2 4" xfId="3515"/>
    <cellStyle name="Note 6 2 2 4 2" xfId="8489"/>
    <cellStyle name="Note 6 2 2 4 3" xfId="12766"/>
    <cellStyle name="Note 6 2 2 4 4" xfId="17025"/>
    <cellStyle name="Note 6 2 2 4 5" xfId="21244"/>
    <cellStyle name="Note 6 2 2 4 6" xfId="25439"/>
    <cellStyle name="Note 6 2 2 4 7" xfId="29335"/>
    <cellStyle name="Note 6 2 2 5" xfId="4863"/>
    <cellStyle name="Note 6 2 2 5 2" xfId="9835"/>
    <cellStyle name="Note 6 2 2 5 3" xfId="14113"/>
    <cellStyle name="Note 6 2 2 5 4" xfId="18370"/>
    <cellStyle name="Note 6 2 2 5 5" xfId="22587"/>
    <cellStyle name="Note 6 2 2 5 6" xfId="26773"/>
    <cellStyle name="Note 6 2 2 5 7" xfId="30652"/>
    <cellStyle name="Note 6 2 2 6" xfId="5781"/>
    <cellStyle name="Note 6 2 2 7" xfId="10073"/>
    <cellStyle name="Note 6 2 2 8" xfId="14351"/>
    <cellStyle name="Note 6 2 2 9" xfId="18608"/>
    <cellStyle name="Note 6 2 3" xfId="2062"/>
    <cellStyle name="Note 6 2 3 2" xfId="3843"/>
    <cellStyle name="Note 6 2 3 2 2" xfId="8817"/>
    <cellStyle name="Note 6 2 3 2 3" xfId="13094"/>
    <cellStyle name="Note 6 2 3 2 4" xfId="17353"/>
    <cellStyle name="Note 6 2 3 2 5" xfId="21572"/>
    <cellStyle name="Note 6 2 3 2 6" xfId="25767"/>
    <cellStyle name="Note 6 2 3 2 7" xfId="29663"/>
    <cellStyle name="Note 6 2 3 3" xfId="7038"/>
    <cellStyle name="Note 6 2 3 4" xfId="11323"/>
    <cellStyle name="Note 6 2 3 5" xfId="15595"/>
    <cellStyle name="Note 6 2 3 6" xfId="19830"/>
    <cellStyle name="Note 6 2 3 7" xfId="24068"/>
    <cellStyle name="Note 6 2 3 8" xfId="28146"/>
    <cellStyle name="Note 6 2 4" xfId="1201"/>
    <cellStyle name="Note 6 2 4 2" xfId="6178"/>
    <cellStyle name="Note 6 2 4 3" xfId="10467"/>
    <cellStyle name="Note 6 2 4 4" xfId="14745"/>
    <cellStyle name="Note 6 2 4 5" xfId="18988"/>
    <cellStyle name="Note 6 2 4 6" xfId="23234"/>
    <cellStyle name="Note 6 2 4 7" xfId="27339"/>
    <cellStyle name="Note 6 2 5" xfId="3185"/>
    <cellStyle name="Note 6 2 5 2" xfId="8159"/>
    <cellStyle name="Note 6 2 5 3" xfId="12436"/>
    <cellStyle name="Note 6 2 5 4" xfId="16696"/>
    <cellStyle name="Note 6 2 5 5" xfId="20914"/>
    <cellStyle name="Note 6 2 5 6" xfId="25110"/>
    <cellStyle name="Note 6 2 5 7" xfId="29006"/>
    <cellStyle name="Note 6 2 6" xfId="4534"/>
    <cellStyle name="Note 6 2 6 2" xfId="9506"/>
    <cellStyle name="Note 6 2 6 3" xfId="13784"/>
    <cellStyle name="Note 6 2 6 4" xfId="18041"/>
    <cellStyle name="Note 6 2 6 5" xfId="22258"/>
    <cellStyle name="Note 6 2 6 6" xfId="26444"/>
    <cellStyle name="Note 6 2 6 7" xfId="30323"/>
    <cellStyle name="Note 6 2 7" xfId="5408"/>
    <cellStyle name="Note 6 2 8" xfId="7772"/>
    <cellStyle name="Note 6 2 9" xfId="12054"/>
    <cellStyle name="Note 6 3" xfId="667"/>
    <cellStyle name="Note 6 3 10" xfId="10269"/>
    <cellStyle name="Note 6 3 11" xfId="22723"/>
    <cellStyle name="Note 6 3 12" xfId="20526"/>
    <cellStyle name="Note 6 3 2" xfId="1812"/>
    <cellStyle name="Note 6 3 2 2" xfId="2641"/>
    <cellStyle name="Note 6 3 2 2 2" xfId="7617"/>
    <cellStyle name="Note 6 3 2 2 3" xfId="11902"/>
    <cellStyle name="Note 6 3 2 2 4" xfId="16174"/>
    <cellStyle name="Note 6 3 2 2 5" xfId="20408"/>
    <cellStyle name="Note 6 3 2 2 6" xfId="24647"/>
    <cellStyle name="Note 6 3 2 2 7" xfId="28720"/>
    <cellStyle name="Note 6 3 2 3" xfId="4036"/>
    <cellStyle name="Note 6 3 2 3 2" xfId="9010"/>
    <cellStyle name="Note 6 3 2 3 3" xfId="13287"/>
    <cellStyle name="Note 6 3 2 3 4" xfId="17546"/>
    <cellStyle name="Note 6 3 2 3 5" xfId="21765"/>
    <cellStyle name="Note 6 3 2 3 6" xfId="25960"/>
    <cellStyle name="Note 6 3 2 3 7" xfId="29856"/>
    <cellStyle name="Note 6 3 2 4" xfId="6788"/>
    <cellStyle name="Note 6 3 2 5" xfId="11076"/>
    <cellStyle name="Note 6 3 2 6" xfId="15351"/>
    <cellStyle name="Note 6 3 2 7" xfId="19586"/>
    <cellStyle name="Note 6 3 2 8" xfId="23831"/>
    <cellStyle name="Note 6 3 2 9" xfId="27915"/>
    <cellStyle name="Note 6 3 3" xfId="1977"/>
    <cellStyle name="Note 6 3 3 2" xfId="6953"/>
    <cellStyle name="Note 6 3 3 3" xfId="11238"/>
    <cellStyle name="Note 6 3 3 4" xfId="15511"/>
    <cellStyle name="Note 6 3 3 5" xfId="19747"/>
    <cellStyle name="Note 6 3 3 6" xfId="23985"/>
    <cellStyle name="Note 6 3 3 7" xfId="28063"/>
    <cellStyle name="Note 6 3 4" xfId="1100"/>
    <cellStyle name="Note 6 3 4 2" xfId="6078"/>
    <cellStyle name="Note 6 3 4 3" xfId="10367"/>
    <cellStyle name="Note 6 3 4 4" xfId="14645"/>
    <cellStyle name="Note 6 3 4 5" xfId="18893"/>
    <cellStyle name="Note 6 3 4 6" xfId="23140"/>
    <cellStyle name="Note 6 3 4 7" xfId="27256"/>
    <cellStyle name="Note 6 3 5" xfId="3379"/>
    <cellStyle name="Note 6 3 5 2" xfId="8353"/>
    <cellStyle name="Note 6 3 5 3" xfId="12630"/>
    <cellStyle name="Note 6 3 5 4" xfId="16889"/>
    <cellStyle name="Note 6 3 5 5" xfId="21108"/>
    <cellStyle name="Note 6 3 5 6" xfId="25303"/>
    <cellStyle name="Note 6 3 5 7" xfId="29199"/>
    <cellStyle name="Note 6 3 6" xfId="4727"/>
    <cellStyle name="Note 6 3 6 2" xfId="9699"/>
    <cellStyle name="Note 6 3 6 3" xfId="13977"/>
    <cellStyle name="Note 6 3 6 4" xfId="18234"/>
    <cellStyle name="Note 6 3 6 5" xfId="22451"/>
    <cellStyle name="Note 6 3 6 6" xfId="26637"/>
    <cellStyle name="Note 6 3 6 7" xfId="30516"/>
    <cellStyle name="Note 6 3 7" xfId="5645"/>
    <cellStyle name="Note 6 3 8" xfId="5270"/>
    <cellStyle name="Note 6 3 9" xfId="5979"/>
    <cellStyle name="Note 6 4" xfId="1901"/>
    <cellStyle name="Note 6 4 2" xfId="3707"/>
    <cellStyle name="Note 6 4 2 2" xfId="8681"/>
    <cellStyle name="Note 6 4 2 3" xfId="12958"/>
    <cellStyle name="Note 6 4 2 4" xfId="17217"/>
    <cellStyle name="Note 6 4 2 5" xfId="21436"/>
    <cellStyle name="Note 6 4 2 6" xfId="25631"/>
    <cellStyle name="Note 6 4 2 7" xfId="29527"/>
    <cellStyle name="Note 6 5" xfId="1002"/>
    <cellStyle name="Note 6 6" xfId="3048"/>
    <cellStyle name="Note 6 6 2" xfId="8022"/>
    <cellStyle name="Note 6 6 3" xfId="12299"/>
    <cellStyle name="Note 6 6 4" xfId="16559"/>
    <cellStyle name="Note 6 6 5" xfId="20778"/>
    <cellStyle name="Note 6 6 6" xfId="24974"/>
    <cellStyle name="Note 6 6 7" xfId="28870"/>
    <cellStyle name="Note 6 7" xfId="4398"/>
    <cellStyle name="Note 6 7 2" xfId="9370"/>
    <cellStyle name="Note 6 7 3" xfId="13648"/>
    <cellStyle name="Note 6 7 4" xfId="17905"/>
    <cellStyle name="Note 6 7 5" xfId="22122"/>
    <cellStyle name="Note 6 7 6" xfId="26308"/>
    <cellStyle name="Note 6 7 7" xfId="30187"/>
    <cellStyle name="Note 6 8" xfId="5231"/>
    <cellStyle name="Note 6 9" xfId="7769"/>
    <cellStyle name="Note 7" xfId="587"/>
    <cellStyle name="Note 7 2" xfId="1813"/>
    <cellStyle name="Note 7 2 2" xfId="2642"/>
    <cellStyle name="Note 7 2 2 2" xfId="7618"/>
    <cellStyle name="Note 7 2 2 3" xfId="11903"/>
    <cellStyle name="Note 7 2 2 4" xfId="16175"/>
    <cellStyle name="Note 7 2 2 5" xfId="20409"/>
    <cellStyle name="Note 7 2 2 6" xfId="24648"/>
    <cellStyle name="Note 7 2 2 7" xfId="28721"/>
    <cellStyle name="Note 7 2 3" xfId="6789"/>
    <cellStyle name="Note 7 2 4" xfId="11077"/>
    <cellStyle name="Note 7 2 5" xfId="15352"/>
    <cellStyle name="Note 7 2 6" xfId="19587"/>
    <cellStyle name="Note 7 2 7" xfId="23832"/>
    <cellStyle name="Note 7 2 8" xfId="27916"/>
    <cellStyle name="Note 7 3" xfId="2127"/>
    <cellStyle name="Note 7 3 2" xfId="7103"/>
    <cellStyle name="Note 7 3 3" xfId="11388"/>
    <cellStyle name="Note 7 3 4" xfId="15660"/>
    <cellStyle name="Note 7 3 5" xfId="19895"/>
    <cellStyle name="Note 7 3 6" xfId="24133"/>
    <cellStyle name="Note 7 3 7" xfId="28211"/>
    <cellStyle name="Note 7 4" xfId="1268"/>
    <cellStyle name="Note 7 4 2" xfId="6245"/>
    <cellStyle name="Note 7 4 3" xfId="10534"/>
    <cellStyle name="Note 7 4 4" xfId="14810"/>
    <cellStyle name="Note 7 4 5" xfId="19053"/>
    <cellStyle name="Note 7 4 6" xfId="23299"/>
    <cellStyle name="Note 7 4 7" xfId="27404"/>
    <cellStyle name="Note 8" xfId="1814"/>
    <cellStyle name="Note 8 2" xfId="2643"/>
    <cellStyle name="Note 9" xfId="1815"/>
    <cellStyle name="Note 9 2" xfId="2644"/>
    <cellStyle name="Note 9 2 2" xfId="7620"/>
    <cellStyle name="Note 9 2 3" xfId="11904"/>
    <cellStyle name="Note 9 2 4" xfId="16177"/>
    <cellStyle name="Note 9 2 5" xfId="20411"/>
    <cellStyle name="Note 9 2 6" xfId="24649"/>
    <cellStyle name="Note 9 2 7" xfId="28722"/>
    <cellStyle name="Note 9 3" xfId="6791"/>
    <cellStyle name="Note 9 4" xfId="11079"/>
    <cellStyle name="Note 9 5" xfId="15354"/>
    <cellStyle name="Note 9 6" xfId="19589"/>
    <cellStyle name="Note 9 7" xfId="23833"/>
    <cellStyle name="Note 9 8" xfId="27917"/>
    <cellStyle name="Output" xfId="47" builtinId="21" customBuiltin="1"/>
    <cellStyle name="Output 2" xfId="65"/>
    <cellStyle name="Output 2 2" xfId="4322"/>
    <cellStyle name="Output 3" xfId="159"/>
    <cellStyle name="Output 3 2" xfId="1816"/>
    <cellStyle name="Output 3 2 2" xfId="2645"/>
    <cellStyle name="Output 3 3" xfId="1843"/>
    <cellStyle name="Output 4" xfId="216"/>
    <cellStyle name="Output 4 2" xfId="1920"/>
    <cellStyle name="Output 5" xfId="588"/>
    <cellStyle name="Output 5 2" xfId="2646"/>
    <cellStyle name="Parent row" xfId="2746"/>
    <cellStyle name="Percent" xfId="48" builtinId="5"/>
    <cellStyle name="Percent 2" xfId="49"/>
    <cellStyle name="Percent 2 2" xfId="180"/>
    <cellStyle name="Percent 2 2 10" xfId="3019"/>
    <cellStyle name="Percent 2 2 10 2" xfId="7993"/>
    <cellStyle name="Percent 2 2 10 3" xfId="12270"/>
    <cellStyle name="Percent 2 2 10 4" xfId="16530"/>
    <cellStyle name="Percent 2 2 10 5" xfId="20749"/>
    <cellStyle name="Percent 2 2 10 6" xfId="24947"/>
    <cellStyle name="Percent 2 2 10 7" xfId="28844"/>
    <cellStyle name="Percent 2 2 11" xfId="4374"/>
    <cellStyle name="Percent 2 2 11 2" xfId="9346"/>
    <cellStyle name="Percent 2 2 11 3" xfId="13624"/>
    <cellStyle name="Percent 2 2 11 4" xfId="17881"/>
    <cellStyle name="Percent 2 2 11 5" xfId="22098"/>
    <cellStyle name="Percent 2 2 11 6" xfId="26284"/>
    <cellStyle name="Percent 2 2 11 7" xfId="30163"/>
    <cellStyle name="Percent 2 2 12" xfId="5160"/>
    <cellStyle name="Percent 2 2 13" xfId="7646"/>
    <cellStyle name="Percent 2 2 14" xfId="11928"/>
    <cellStyle name="Percent 2 2 15" xfId="16202"/>
    <cellStyle name="Percent 2 2 16" xfId="16378"/>
    <cellStyle name="Percent 2 2 17" xfId="24669"/>
    <cellStyle name="Percent 2 2 2" xfId="275"/>
    <cellStyle name="Percent 2 2 2 10" xfId="12057"/>
    <cellStyle name="Percent 2 2 2 11" xfId="16326"/>
    <cellStyle name="Percent 2 2 2 12" xfId="20607"/>
    <cellStyle name="Percent 2 2 2 13" xfId="24772"/>
    <cellStyle name="Percent 2 2 2 2" xfId="426"/>
    <cellStyle name="Percent 2 2 2 2 10" xfId="16407"/>
    <cellStyle name="Percent 2 2 2 2 11" xfId="20555"/>
    <cellStyle name="Percent 2 2 2 2 12" xfId="24835"/>
    <cellStyle name="Percent 2 2 2 2 2" xfId="800"/>
    <cellStyle name="Percent 2 2 2 2 2 10" xfId="22856"/>
    <cellStyle name="Percent 2 2 2 2 2 11" xfId="27008"/>
    <cellStyle name="Percent 2 2 2 2 2 2" xfId="2647"/>
    <cellStyle name="Percent 2 2 2 2 2 2 2" xfId="4169"/>
    <cellStyle name="Percent 2 2 2 2 2 2 2 2" xfId="9143"/>
    <cellStyle name="Percent 2 2 2 2 2 2 2 3" xfId="13420"/>
    <cellStyle name="Percent 2 2 2 2 2 2 2 4" xfId="17679"/>
    <cellStyle name="Percent 2 2 2 2 2 2 2 5" xfId="21898"/>
    <cellStyle name="Percent 2 2 2 2 2 2 2 6" xfId="26093"/>
    <cellStyle name="Percent 2 2 2 2 2 2 2 7" xfId="29989"/>
    <cellStyle name="Percent 2 2 2 2 2 2 3" xfId="7623"/>
    <cellStyle name="Percent 2 2 2 2 2 2 4" xfId="11906"/>
    <cellStyle name="Percent 2 2 2 2 2 2 5" xfId="16179"/>
    <cellStyle name="Percent 2 2 2 2 2 2 6" xfId="20414"/>
    <cellStyle name="Percent 2 2 2 2 2 2 7" xfId="24650"/>
    <cellStyle name="Percent 2 2 2 2 2 2 8" xfId="28723"/>
    <cellStyle name="Percent 2 2 2 2 2 3" xfId="1817"/>
    <cellStyle name="Percent 2 2 2 2 2 3 2" xfId="6793"/>
    <cellStyle name="Percent 2 2 2 2 2 3 3" xfId="11080"/>
    <cellStyle name="Percent 2 2 2 2 2 3 4" xfId="15355"/>
    <cellStyle name="Percent 2 2 2 2 2 3 5" xfId="19591"/>
    <cellStyle name="Percent 2 2 2 2 2 3 6" xfId="23834"/>
    <cellStyle name="Percent 2 2 2 2 2 3 7" xfId="27918"/>
    <cellStyle name="Percent 2 2 2 2 2 4" xfId="3512"/>
    <cellStyle name="Percent 2 2 2 2 2 4 2" xfId="8486"/>
    <cellStyle name="Percent 2 2 2 2 2 4 3" xfId="12763"/>
    <cellStyle name="Percent 2 2 2 2 2 4 4" xfId="17022"/>
    <cellStyle name="Percent 2 2 2 2 2 4 5" xfId="21241"/>
    <cellStyle name="Percent 2 2 2 2 2 4 6" xfId="25436"/>
    <cellStyle name="Percent 2 2 2 2 2 4 7" xfId="29332"/>
    <cellStyle name="Percent 2 2 2 2 2 5" xfId="4860"/>
    <cellStyle name="Percent 2 2 2 2 2 5 2" xfId="9832"/>
    <cellStyle name="Percent 2 2 2 2 2 5 3" xfId="14110"/>
    <cellStyle name="Percent 2 2 2 2 2 5 4" xfId="18367"/>
    <cellStyle name="Percent 2 2 2 2 2 5 5" xfId="22584"/>
    <cellStyle name="Percent 2 2 2 2 2 5 6" xfId="26770"/>
    <cellStyle name="Percent 2 2 2 2 2 5 7" xfId="30649"/>
    <cellStyle name="Percent 2 2 2 2 2 6" xfId="5778"/>
    <cellStyle name="Percent 2 2 2 2 2 7" xfId="10070"/>
    <cellStyle name="Percent 2 2 2 2 2 8" xfId="14348"/>
    <cellStyle name="Percent 2 2 2 2 2 9" xfId="18605"/>
    <cellStyle name="Percent 2 2 2 2 3" xfId="2059"/>
    <cellStyle name="Percent 2 2 2 2 3 2" xfId="3840"/>
    <cellStyle name="Percent 2 2 2 2 3 2 2" xfId="8814"/>
    <cellStyle name="Percent 2 2 2 2 3 2 3" xfId="13091"/>
    <cellStyle name="Percent 2 2 2 2 3 2 4" xfId="17350"/>
    <cellStyle name="Percent 2 2 2 2 3 2 5" xfId="21569"/>
    <cellStyle name="Percent 2 2 2 2 3 2 6" xfId="25764"/>
    <cellStyle name="Percent 2 2 2 2 3 2 7" xfId="29660"/>
    <cellStyle name="Percent 2 2 2 2 3 3" xfId="7035"/>
    <cellStyle name="Percent 2 2 2 2 3 4" xfId="11320"/>
    <cellStyle name="Percent 2 2 2 2 3 5" xfId="15592"/>
    <cellStyle name="Percent 2 2 2 2 3 6" xfId="19827"/>
    <cellStyle name="Percent 2 2 2 2 3 7" xfId="24065"/>
    <cellStyle name="Percent 2 2 2 2 3 8" xfId="28143"/>
    <cellStyle name="Percent 2 2 2 2 4" xfId="1198"/>
    <cellStyle name="Percent 2 2 2 2 4 2" xfId="6175"/>
    <cellStyle name="Percent 2 2 2 2 4 3" xfId="10464"/>
    <cellStyle name="Percent 2 2 2 2 4 4" xfId="14742"/>
    <cellStyle name="Percent 2 2 2 2 4 5" xfId="18985"/>
    <cellStyle name="Percent 2 2 2 2 4 6" xfId="23231"/>
    <cellStyle name="Percent 2 2 2 2 4 7" xfId="27336"/>
    <cellStyle name="Percent 2 2 2 2 5" xfId="3182"/>
    <cellStyle name="Percent 2 2 2 2 5 2" xfId="8156"/>
    <cellStyle name="Percent 2 2 2 2 5 3" xfId="12433"/>
    <cellStyle name="Percent 2 2 2 2 5 4" xfId="16693"/>
    <cellStyle name="Percent 2 2 2 2 5 5" xfId="20911"/>
    <cellStyle name="Percent 2 2 2 2 5 6" xfId="25107"/>
    <cellStyle name="Percent 2 2 2 2 5 7" xfId="29003"/>
    <cellStyle name="Percent 2 2 2 2 6" xfId="4531"/>
    <cellStyle name="Percent 2 2 2 2 6 2" xfId="9503"/>
    <cellStyle name="Percent 2 2 2 2 6 3" xfId="13781"/>
    <cellStyle name="Percent 2 2 2 2 6 4" xfId="18038"/>
    <cellStyle name="Percent 2 2 2 2 6 5" xfId="22255"/>
    <cellStyle name="Percent 2 2 2 2 6 6" xfId="26441"/>
    <cellStyle name="Percent 2 2 2 2 6 7" xfId="30320"/>
    <cellStyle name="Percent 2 2 2 2 7" xfId="5405"/>
    <cellStyle name="Percent 2 2 2 2 8" xfId="7864"/>
    <cellStyle name="Percent 2 2 2 2 9" xfId="12144"/>
    <cellStyle name="Percent 2 2 2 3" xfId="670"/>
    <cellStyle name="Percent 2 2 2 3 10" xfId="22726"/>
    <cellStyle name="Percent 2 2 2 3 11" xfId="13544"/>
    <cellStyle name="Percent 2 2 2 3 2" xfId="2648"/>
    <cellStyle name="Percent 2 2 2 3 2 2" xfId="4039"/>
    <cellStyle name="Percent 2 2 2 3 2 2 2" xfId="9013"/>
    <cellStyle name="Percent 2 2 2 3 2 2 3" xfId="13290"/>
    <cellStyle name="Percent 2 2 2 3 2 2 4" xfId="17549"/>
    <cellStyle name="Percent 2 2 2 3 2 2 5" xfId="21768"/>
    <cellStyle name="Percent 2 2 2 3 2 2 6" xfId="25963"/>
    <cellStyle name="Percent 2 2 2 3 2 2 7" xfId="29859"/>
    <cellStyle name="Percent 2 2 2 3 2 3" xfId="7624"/>
    <cellStyle name="Percent 2 2 2 3 2 4" xfId="11907"/>
    <cellStyle name="Percent 2 2 2 3 2 5" xfId="16180"/>
    <cellStyle name="Percent 2 2 2 3 2 6" xfId="20415"/>
    <cellStyle name="Percent 2 2 2 3 2 7" xfId="24651"/>
    <cellStyle name="Percent 2 2 2 3 2 8" xfId="28724"/>
    <cellStyle name="Percent 2 2 2 3 3" xfId="1818"/>
    <cellStyle name="Percent 2 2 2 3 3 2" xfId="6794"/>
    <cellStyle name="Percent 2 2 2 3 3 3" xfId="11081"/>
    <cellStyle name="Percent 2 2 2 3 3 4" xfId="15356"/>
    <cellStyle name="Percent 2 2 2 3 3 5" xfId="19592"/>
    <cellStyle name="Percent 2 2 2 3 3 6" xfId="23835"/>
    <cellStyle name="Percent 2 2 2 3 3 7" xfId="27919"/>
    <cellStyle name="Percent 2 2 2 3 4" xfId="3382"/>
    <cellStyle name="Percent 2 2 2 3 4 2" xfId="8356"/>
    <cellStyle name="Percent 2 2 2 3 4 3" xfId="12633"/>
    <cellStyle name="Percent 2 2 2 3 4 4" xfId="16892"/>
    <cellStyle name="Percent 2 2 2 3 4 5" xfId="21111"/>
    <cellStyle name="Percent 2 2 2 3 4 6" xfId="25306"/>
    <cellStyle name="Percent 2 2 2 3 4 7" xfId="29202"/>
    <cellStyle name="Percent 2 2 2 3 5" xfId="4730"/>
    <cellStyle name="Percent 2 2 2 3 5 2" xfId="9702"/>
    <cellStyle name="Percent 2 2 2 3 5 3" xfId="13980"/>
    <cellStyle name="Percent 2 2 2 3 5 4" xfId="18237"/>
    <cellStyle name="Percent 2 2 2 3 5 5" xfId="22454"/>
    <cellStyle name="Percent 2 2 2 3 5 6" xfId="26640"/>
    <cellStyle name="Percent 2 2 2 3 5 7" xfId="30519"/>
    <cellStyle name="Percent 2 2 2 3 6" xfId="5648"/>
    <cellStyle name="Percent 2 2 2 3 7" xfId="5102"/>
    <cellStyle name="Percent 2 2 2 3 8" xfId="5168"/>
    <cellStyle name="Percent 2 2 2 3 9" xfId="5257"/>
    <cellStyle name="Percent 2 2 2 4" xfId="1969"/>
    <cellStyle name="Percent 2 2 2 4 2" xfId="3710"/>
    <cellStyle name="Percent 2 2 2 4 2 2" xfId="8684"/>
    <cellStyle name="Percent 2 2 2 4 2 3" xfId="12961"/>
    <cellStyle name="Percent 2 2 2 4 2 4" xfId="17220"/>
    <cellStyle name="Percent 2 2 2 4 2 5" xfId="21439"/>
    <cellStyle name="Percent 2 2 2 4 2 6" xfId="25634"/>
    <cellStyle name="Percent 2 2 2 4 2 7" xfId="29530"/>
    <cellStyle name="Percent 2 2 2 4 3" xfId="6945"/>
    <cellStyle name="Percent 2 2 2 4 4" xfId="11230"/>
    <cellStyle name="Percent 2 2 2 4 5" xfId="15503"/>
    <cellStyle name="Percent 2 2 2 4 6" xfId="19739"/>
    <cellStyle name="Percent 2 2 2 4 7" xfId="23977"/>
    <cellStyle name="Percent 2 2 2 4 8" xfId="28055"/>
    <cellStyle name="Percent 2 2 2 5" xfId="1085"/>
    <cellStyle name="Percent 2 2 2 5 2" xfId="6063"/>
    <cellStyle name="Percent 2 2 2 5 3" xfId="10352"/>
    <cellStyle name="Percent 2 2 2 5 4" xfId="14630"/>
    <cellStyle name="Percent 2 2 2 5 5" xfId="18879"/>
    <cellStyle name="Percent 2 2 2 5 6" xfId="23127"/>
    <cellStyle name="Percent 2 2 2 5 7" xfId="27247"/>
    <cellStyle name="Percent 2 2 2 6" xfId="3051"/>
    <cellStyle name="Percent 2 2 2 6 2" xfId="8025"/>
    <cellStyle name="Percent 2 2 2 6 3" xfId="12302"/>
    <cellStyle name="Percent 2 2 2 6 4" xfId="16562"/>
    <cellStyle name="Percent 2 2 2 6 5" xfId="20781"/>
    <cellStyle name="Percent 2 2 2 6 6" xfId="24977"/>
    <cellStyle name="Percent 2 2 2 6 7" xfId="28873"/>
    <cellStyle name="Percent 2 2 2 7" xfId="4401"/>
    <cellStyle name="Percent 2 2 2 7 2" xfId="9373"/>
    <cellStyle name="Percent 2 2 2 7 3" xfId="13651"/>
    <cellStyle name="Percent 2 2 2 7 4" xfId="17908"/>
    <cellStyle name="Percent 2 2 2 7 5" xfId="22125"/>
    <cellStyle name="Percent 2 2 2 7 6" xfId="26311"/>
    <cellStyle name="Percent 2 2 2 7 7" xfId="30190"/>
    <cellStyle name="Percent 2 2 2 8" xfId="5254"/>
    <cellStyle name="Percent 2 2 2 9" xfId="7775"/>
    <cellStyle name="Percent 2 2 3" xfId="348"/>
    <cellStyle name="Percent 2 2 3 10" xfId="12008"/>
    <cellStyle name="Percent 2 2 3 11" xfId="16280"/>
    <cellStyle name="Percent 2 2 3 12" xfId="20486"/>
    <cellStyle name="Percent 2 2 3 13" xfId="24732"/>
    <cellStyle name="Percent 2 2 3 2" xfId="459"/>
    <cellStyle name="Percent 2 2 3 2 10" xfId="16214"/>
    <cellStyle name="Percent 2 2 3 2 11" xfId="16442"/>
    <cellStyle name="Percent 2 2 3 2 12" xfId="24679"/>
    <cellStyle name="Percent 2 2 3 2 2" xfId="833"/>
    <cellStyle name="Percent 2 2 3 2 2 10" xfId="22889"/>
    <cellStyle name="Percent 2 2 3 2 2 11" xfId="27041"/>
    <cellStyle name="Percent 2 2 3 2 2 2" xfId="2649"/>
    <cellStyle name="Percent 2 2 3 2 2 2 2" xfId="4202"/>
    <cellStyle name="Percent 2 2 3 2 2 2 2 2" xfId="9176"/>
    <cellStyle name="Percent 2 2 3 2 2 2 2 3" xfId="13453"/>
    <cellStyle name="Percent 2 2 3 2 2 2 2 4" xfId="17712"/>
    <cellStyle name="Percent 2 2 3 2 2 2 2 5" xfId="21931"/>
    <cellStyle name="Percent 2 2 3 2 2 2 2 6" xfId="26126"/>
    <cellStyle name="Percent 2 2 3 2 2 2 2 7" xfId="30022"/>
    <cellStyle name="Percent 2 2 3 2 2 2 3" xfId="7625"/>
    <cellStyle name="Percent 2 2 3 2 2 2 4" xfId="11908"/>
    <cellStyle name="Percent 2 2 3 2 2 2 5" xfId="16181"/>
    <cellStyle name="Percent 2 2 3 2 2 2 6" xfId="20416"/>
    <cellStyle name="Percent 2 2 3 2 2 2 7" xfId="24652"/>
    <cellStyle name="Percent 2 2 3 2 2 2 8" xfId="28725"/>
    <cellStyle name="Percent 2 2 3 2 2 3" xfId="1819"/>
    <cellStyle name="Percent 2 2 3 2 2 3 2" xfId="6795"/>
    <cellStyle name="Percent 2 2 3 2 2 3 3" xfId="11082"/>
    <cellStyle name="Percent 2 2 3 2 2 3 4" xfId="15357"/>
    <cellStyle name="Percent 2 2 3 2 2 3 5" xfId="19593"/>
    <cellStyle name="Percent 2 2 3 2 2 3 6" xfId="23836"/>
    <cellStyle name="Percent 2 2 3 2 2 3 7" xfId="27920"/>
    <cellStyle name="Percent 2 2 3 2 2 4" xfId="3545"/>
    <cellStyle name="Percent 2 2 3 2 2 4 2" xfId="8519"/>
    <cellStyle name="Percent 2 2 3 2 2 4 3" xfId="12796"/>
    <cellStyle name="Percent 2 2 3 2 2 4 4" xfId="17055"/>
    <cellStyle name="Percent 2 2 3 2 2 4 5" xfId="21274"/>
    <cellStyle name="Percent 2 2 3 2 2 4 6" xfId="25469"/>
    <cellStyle name="Percent 2 2 3 2 2 4 7" xfId="29365"/>
    <cellStyle name="Percent 2 2 3 2 2 5" xfId="4893"/>
    <cellStyle name="Percent 2 2 3 2 2 5 2" xfId="9865"/>
    <cellStyle name="Percent 2 2 3 2 2 5 3" xfId="14143"/>
    <cellStyle name="Percent 2 2 3 2 2 5 4" xfId="18400"/>
    <cellStyle name="Percent 2 2 3 2 2 5 5" xfId="22617"/>
    <cellStyle name="Percent 2 2 3 2 2 5 6" xfId="26803"/>
    <cellStyle name="Percent 2 2 3 2 2 5 7" xfId="30682"/>
    <cellStyle name="Percent 2 2 3 2 2 6" xfId="5811"/>
    <cellStyle name="Percent 2 2 3 2 2 7" xfId="10103"/>
    <cellStyle name="Percent 2 2 3 2 2 8" xfId="14381"/>
    <cellStyle name="Percent 2 2 3 2 2 9" xfId="18638"/>
    <cellStyle name="Percent 2 2 3 2 3" xfId="2092"/>
    <cellStyle name="Percent 2 2 3 2 3 2" xfId="3873"/>
    <cellStyle name="Percent 2 2 3 2 3 2 2" xfId="8847"/>
    <cellStyle name="Percent 2 2 3 2 3 2 3" xfId="13124"/>
    <cellStyle name="Percent 2 2 3 2 3 2 4" xfId="17383"/>
    <cellStyle name="Percent 2 2 3 2 3 2 5" xfId="21602"/>
    <cellStyle name="Percent 2 2 3 2 3 2 6" xfId="25797"/>
    <cellStyle name="Percent 2 2 3 2 3 2 7" xfId="29693"/>
    <cellStyle name="Percent 2 2 3 2 3 3" xfId="7068"/>
    <cellStyle name="Percent 2 2 3 2 3 4" xfId="11353"/>
    <cellStyle name="Percent 2 2 3 2 3 5" xfId="15625"/>
    <cellStyle name="Percent 2 2 3 2 3 6" xfId="19860"/>
    <cellStyle name="Percent 2 2 3 2 3 7" xfId="24098"/>
    <cellStyle name="Percent 2 2 3 2 3 8" xfId="28176"/>
    <cellStyle name="Percent 2 2 3 2 4" xfId="1231"/>
    <cellStyle name="Percent 2 2 3 2 4 2" xfId="6208"/>
    <cellStyle name="Percent 2 2 3 2 4 3" xfId="10497"/>
    <cellStyle name="Percent 2 2 3 2 4 4" xfId="14775"/>
    <cellStyle name="Percent 2 2 3 2 4 5" xfId="19018"/>
    <cellStyle name="Percent 2 2 3 2 4 6" xfId="23264"/>
    <cellStyle name="Percent 2 2 3 2 4 7" xfId="27369"/>
    <cellStyle name="Percent 2 2 3 2 5" xfId="3215"/>
    <cellStyle name="Percent 2 2 3 2 5 2" xfId="8189"/>
    <cellStyle name="Percent 2 2 3 2 5 3" xfId="12466"/>
    <cellStyle name="Percent 2 2 3 2 5 4" xfId="16726"/>
    <cellStyle name="Percent 2 2 3 2 5 5" xfId="20944"/>
    <cellStyle name="Percent 2 2 3 2 5 6" xfId="25140"/>
    <cellStyle name="Percent 2 2 3 2 5 7" xfId="29036"/>
    <cellStyle name="Percent 2 2 3 2 6" xfId="4564"/>
    <cellStyle name="Percent 2 2 3 2 6 2" xfId="9536"/>
    <cellStyle name="Percent 2 2 3 2 6 3" xfId="13814"/>
    <cellStyle name="Percent 2 2 3 2 6 4" xfId="18071"/>
    <cellStyle name="Percent 2 2 3 2 6 5" xfId="22288"/>
    <cellStyle name="Percent 2 2 3 2 6 6" xfId="26474"/>
    <cellStyle name="Percent 2 2 3 2 6 7" xfId="30353"/>
    <cellStyle name="Percent 2 2 3 2 7" xfId="5438"/>
    <cellStyle name="Percent 2 2 3 2 8" xfId="7658"/>
    <cellStyle name="Percent 2 2 3 2 9" xfId="11940"/>
    <cellStyle name="Percent 2 2 3 3" xfId="728"/>
    <cellStyle name="Percent 2 2 3 3 10" xfId="22784"/>
    <cellStyle name="Percent 2 2 3 3 11" xfId="26936"/>
    <cellStyle name="Percent 2 2 3 3 2" xfId="2650"/>
    <cellStyle name="Percent 2 2 3 3 2 2" xfId="4097"/>
    <cellStyle name="Percent 2 2 3 3 2 2 2" xfId="9071"/>
    <cellStyle name="Percent 2 2 3 3 2 2 3" xfId="13348"/>
    <cellStyle name="Percent 2 2 3 3 2 2 4" xfId="17607"/>
    <cellStyle name="Percent 2 2 3 3 2 2 5" xfId="21826"/>
    <cellStyle name="Percent 2 2 3 3 2 2 6" xfId="26021"/>
    <cellStyle name="Percent 2 2 3 3 2 2 7" xfId="29917"/>
    <cellStyle name="Percent 2 2 3 3 2 3" xfId="7626"/>
    <cellStyle name="Percent 2 2 3 3 2 4" xfId="11909"/>
    <cellStyle name="Percent 2 2 3 3 2 5" xfId="16182"/>
    <cellStyle name="Percent 2 2 3 3 2 6" xfId="20417"/>
    <cellStyle name="Percent 2 2 3 3 2 7" xfId="24653"/>
    <cellStyle name="Percent 2 2 3 3 2 8" xfId="28726"/>
    <cellStyle name="Percent 2 2 3 3 3" xfId="1820"/>
    <cellStyle name="Percent 2 2 3 3 3 2" xfId="6796"/>
    <cellStyle name="Percent 2 2 3 3 3 3" xfId="11083"/>
    <cellStyle name="Percent 2 2 3 3 3 4" xfId="15358"/>
    <cellStyle name="Percent 2 2 3 3 3 5" xfId="19594"/>
    <cellStyle name="Percent 2 2 3 3 3 6" xfId="23837"/>
    <cellStyle name="Percent 2 2 3 3 3 7" xfId="27921"/>
    <cellStyle name="Percent 2 2 3 3 4" xfId="3440"/>
    <cellStyle name="Percent 2 2 3 3 4 2" xfId="8414"/>
    <cellStyle name="Percent 2 2 3 3 4 3" xfId="12691"/>
    <cellStyle name="Percent 2 2 3 3 4 4" xfId="16950"/>
    <cellStyle name="Percent 2 2 3 3 4 5" xfId="21169"/>
    <cellStyle name="Percent 2 2 3 3 4 6" xfId="25364"/>
    <cellStyle name="Percent 2 2 3 3 4 7" xfId="29260"/>
    <cellStyle name="Percent 2 2 3 3 5" xfId="4788"/>
    <cellStyle name="Percent 2 2 3 3 5 2" xfId="9760"/>
    <cellStyle name="Percent 2 2 3 3 5 3" xfId="14038"/>
    <cellStyle name="Percent 2 2 3 3 5 4" xfId="18295"/>
    <cellStyle name="Percent 2 2 3 3 5 5" xfId="22512"/>
    <cellStyle name="Percent 2 2 3 3 5 6" xfId="26698"/>
    <cellStyle name="Percent 2 2 3 3 5 7" xfId="30577"/>
    <cellStyle name="Percent 2 2 3 3 6" xfId="5706"/>
    <cellStyle name="Percent 2 2 3 3 7" xfId="9998"/>
    <cellStyle name="Percent 2 2 3 3 8" xfId="14276"/>
    <cellStyle name="Percent 2 2 3 3 9" xfId="18533"/>
    <cellStyle name="Percent 2 2 3 4" xfId="1937"/>
    <cellStyle name="Percent 2 2 3 4 2" xfId="3768"/>
    <cellStyle name="Percent 2 2 3 4 2 2" xfId="8742"/>
    <cellStyle name="Percent 2 2 3 4 2 3" xfId="13019"/>
    <cellStyle name="Percent 2 2 3 4 2 4" xfId="17278"/>
    <cellStyle name="Percent 2 2 3 4 2 5" xfId="21497"/>
    <cellStyle name="Percent 2 2 3 4 2 6" xfId="25692"/>
    <cellStyle name="Percent 2 2 3 4 2 7" xfId="29588"/>
    <cellStyle name="Percent 2 2 3 4 3" xfId="6913"/>
    <cellStyle name="Percent 2 2 3 4 4" xfId="11198"/>
    <cellStyle name="Percent 2 2 3 4 5" xfId="15471"/>
    <cellStyle name="Percent 2 2 3 4 6" xfId="19708"/>
    <cellStyle name="Percent 2 2 3 4 7" xfId="23945"/>
    <cellStyle name="Percent 2 2 3 4 8" xfId="28024"/>
    <cellStyle name="Percent 2 2 3 5" xfId="1052"/>
    <cellStyle name="Percent 2 2 3 5 2" xfId="6030"/>
    <cellStyle name="Percent 2 2 3 5 3" xfId="10319"/>
    <cellStyle name="Percent 2 2 3 5 4" xfId="14598"/>
    <cellStyle name="Percent 2 2 3 5 5" xfId="18847"/>
    <cellStyle name="Percent 2 2 3 5 6" xfId="23095"/>
    <cellStyle name="Percent 2 2 3 5 7" xfId="27216"/>
    <cellStyle name="Percent 2 2 3 6" xfId="3110"/>
    <cellStyle name="Percent 2 2 3 6 2" xfId="8084"/>
    <cellStyle name="Percent 2 2 3 6 3" xfId="12361"/>
    <cellStyle name="Percent 2 2 3 6 4" xfId="16621"/>
    <cellStyle name="Percent 2 2 3 6 5" xfId="20839"/>
    <cellStyle name="Percent 2 2 3 6 6" xfId="25035"/>
    <cellStyle name="Percent 2 2 3 6 7" xfId="28931"/>
    <cellStyle name="Percent 2 2 3 7" xfId="4459"/>
    <cellStyle name="Percent 2 2 3 7 2" xfId="9431"/>
    <cellStyle name="Percent 2 2 3 7 3" xfId="13709"/>
    <cellStyle name="Percent 2 2 3 7 4" xfId="17966"/>
    <cellStyle name="Percent 2 2 3 7 5" xfId="22183"/>
    <cellStyle name="Percent 2 2 3 7 6" xfId="26369"/>
    <cellStyle name="Percent 2 2 3 7 7" xfId="30248"/>
    <cellStyle name="Percent 2 2 3 8" xfId="5327"/>
    <cellStyle name="Percent 2 2 3 9" xfId="7725"/>
    <cellStyle name="Percent 2 2 4" xfId="393"/>
    <cellStyle name="Percent 2 2 4 10" xfId="16374"/>
    <cellStyle name="Percent 2 2 4 11" xfId="20678"/>
    <cellStyle name="Percent 2 2 4 12" xfId="24811"/>
    <cellStyle name="Percent 2 2 4 2" xfId="767"/>
    <cellStyle name="Percent 2 2 4 2 10" xfId="22823"/>
    <cellStyle name="Percent 2 2 4 2 11" xfId="26975"/>
    <cellStyle name="Percent 2 2 4 2 2" xfId="2651"/>
    <cellStyle name="Percent 2 2 4 2 2 2" xfId="4136"/>
    <cellStyle name="Percent 2 2 4 2 2 2 2" xfId="9110"/>
    <cellStyle name="Percent 2 2 4 2 2 2 3" xfId="13387"/>
    <cellStyle name="Percent 2 2 4 2 2 2 4" xfId="17646"/>
    <cellStyle name="Percent 2 2 4 2 2 2 5" xfId="21865"/>
    <cellStyle name="Percent 2 2 4 2 2 2 6" xfId="26060"/>
    <cellStyle name="Percent 2 2 4 2 2 2 7" xfId="29956"/>
    <cellStyle name="Percent 2 2 4 2 2 3" xfId="7627"/>
    <cellStyle name="Percent 2 2 4 2 2 4" xfId="11910"/>
    <cellStyle name="Percent 2 2 4 2 2 5" xfId="16183"/>
    <cellStyle name="Percent 2 2 4 2 2 6" xfId="20418"/>
    <cellStyle name="Percent 2 2 4 2 2 7" xfId="24654"/>
    <cellStyle name="Percent 2 2 4 2 2 8" xfId="28727"/>
    <cellStyle name="Percent 2 2 4 2 3" xfId="1821"/>
    <cellStyle name="Percent 2 2 4 2 3 2" xfId="6797"/>
    <cellStyle name="Percent 2 2 4 2 3 3" xfId="11084"/>
    <cellStyle name="Percent 2 2 4 2 3 4" xfId="15359"/>
    <cellStyle name="Percent 2 2 4 2 3 5" xfId="19595"/>
    <cellStyle name="Percent 2 2 4 2 3 6" xfId="23838"/>
    <cellStyle name="Percent 2 2 4 2 3 7" xfId="27922"/>
    <cellStyle name="Percent 2 2 4 2 4" xfId="3479"/>
    <cellStyle name="Percent 2 2 4 2 4 2" xfId="8453"/>
    <cellStyle name="Percent 2 2 4 2 4 3" xfId="12730"/>
    <cellStyle name="Percent 2 2 4 2 4 4" xfId="16989"/>
    <cellStyle name="Percent 2 2 4 2 4 5" xfId="21208"/>
    <cellStyle name="Percent 2 2 4 2 4 6" xfId="25403"/>
    <cellStyle name="Percent 2 2 4 2 4 7" xfId="29299"/>
    <cellStyle name="Percent 2 2 4 2 5" xfId="4827"/>
    <cellStyle name="Percent 2 2 4 2 5 2" xfId="9799"/>
    <cellStyle name="Percent 2 2 4 2 5 3" xfId="14077"/>
    <cellStyle name="Percent 2 2 4 2 5 4" xfId="18334"/>
    <cellStyle name="Percent 2 2 4 2 5 5" xfId="22551"/>
    <cellStyle name="Percent 2 2 4 2 5 6" xfId="26737"/>
    <cellStyle name="Percent 2 2 4 2 5 7" xfId="30616"/>
    <cellStyle name="Percent 2 2 4 2 6" xfId="5745"/>
    <cellStyle name="Percent 2 2 4 2 7" xfId="10037"/>
    <cellStyle name="Percent 2 2 4 2 8" xfId="14315"/>
    <cellStyle name="Percent 2 2 4 2 9" xfId="18572"/>
    <cellStyle name="Percent 2 2 4 3" xfId="2026"/>
    <cellStyle name="Percent 2 2 4 3 2" xfId="3807"/>
    <cellStyle name="Percent 2 2 4 3 2 2" xfId="8781"/>
    <cellStyle name="Percent 2 2 4 3 2 3" xfId="13058"/>
    <cellStyle name="Percent 2 2 4 3 2 4" xfId="17317"/>
    <cellStyle name="Percent 2 2 4 3 2 5" xfId="21536"/>
    <cellStyle name="Percent 2 2 4 3 2 6" xfId="25731"/>
    <cellStyle name="Percent 2 2 4 3 2 7" xfId="29627"/>
    <cellStyle name="Percent 2 2 4 3 3" xfId="7002"/>
    <cellStyle name="Percent 2 2 4 3 4" xfId="11287"/>
    <cellStyle name="Percent 2 2 4 3 5" xfId="15559"/>
    <cellStyle name="Percent 2 2 4 3 6" xfId="19794"/>
    <cellStyle name="Percent 2 2 4 3 7" xfId="24032"/>
    <cellStyle name="Percent 2 2 4 3 8" xfId="28110"/>
    <cellStyle name="Percent 2 2 4 4" xfId="1165"/>
    <cellStyle name="Percent 2 2 4 4 2" xfId="6142"/>
    <cellStyle name="Percent 2 2 4 4 3" xfId="10431"/>
    <cellStyle name="Percent 2 2 4 4 4" xfId="14709"/>
    <cellStyle name="Percent 2 2 4 4 5" xfId="18952"/>
    <cellStyle name="Percent 2 2 4 4 6" xfId="23198"/>
    <cellStyle name="Percent 2 2 4 4 7" xfId="27303"/>
    <cellStyle name="Percent 2 2 4 5" xfId="3149"/>
    <cellStyle name="Percent 2 2 4 5 2" xfId="8123"/>
    <cellStyle name="Percent 2 2 4 5 3" xfId="12400"/>
    <cellStyle name="Percent 2 2 4 5 4" xfId="16660"/>
    <cellStyle name="Percent 2 2 4 5 5" xfId="20878"/>
    <cellStyle name="Percent 2 2 4 5 6" xfId="25074"/>
    <cellStyle name="Percent 2 2 4 5 7" xfId="28970"/>
    <cellStyle name="Percent 2 2 4 6" xfId="4498"/>
    <cellStyle name="Percent 2 2 4 6 2" xfId="9470"/>
    <cellStyle name="Percent 2 2 4 6 3" xfId="13748"/>
    <cellStyle name="Percent 2 2 4 6 4" xfId="18005"/>
    <cellStyle name="Percent 2 2 4 6 5" xfId="22222"/>
    <cellStyle name="Percent 2 2 4 6 6" xfId="26408"/>
    <cellStyle name="Percent 2 2 4 6 7" xfId="30287"/>
    <cellStyle name="Percent 2 2 4 7" xfId="5372"/>
    <cellStyle name="Percent 2 2 4 8" xfId="7829"/>
    <cellStyle name="Percent 2 2 4 9" xfId="12109"/>
    <cellStyle name="Percent 2 2 5" xfId="541"/>
    <cellStyle name="Percent 2 2 5 10" xfId="7753"/>
    <cellStyle name="Percent 2 2 5 11" xfId="18826"/>
    <cellStyle name="Percent 2 2 5 12" xfId="16237"/>
    <cellStyle name="Percent 2 2 5 2" xfId="915"/>
    <cellStyle name="Percent 2 2 5 2 10" xfId="22971"/>
    <cellStyle name="Percent 2 2 5 2 11" xfId="27123"/>
    <cellStyle name="Percent 2 2 5 2 2" xfId="2652"/>
    <cellStyle name="Percent 2 2 5 2 2 2" xfId="4284"/>
    <cellStyle name="Percent 2 2 5 2 2 2 2" xfId="9258"/>
    <cellStyle name="Percent 2 2 5 2 2 2 3" xfId="13535"/>
    <cellStyle name="Percent 2 2 5 2 2 2 4" xfId="17794"/>
    <cellStyle name="Percent 2 2 5 2 2 2 5" xfId="22013"/>
    <cellStyle name="Percent 2 2 5 2 2 2 6" xfId="26208"/>
    <cellStyle name="Percent 2 2 5 2 2 2 7" xfId="30104"/>
    <cellStyle name="Percent 2 2 5 2 2 3" xfId="7628"/>
    <cellStyle name="Percent 2 2 5 2 2 4" xfId="11911"/>
    <cellStyle name="Percent 2 2 5 2 2 5" xfId="16184"/>
    <cellStyle name="Percent 2 2 5 2 2 6" xfId="20419"/>
    <cellStyle name="Percent 2 2 5 2 2 7" xfId="24655"/>
    <cellStyle name="Percent 2 2 5 2 2 8" xfId="28728"/>
    <cellStyle name="Percent 2 2 5 2 3" xfId="1822"/>
    <cellStyle name="Percent 2 2 5 2 3 2" xfId="6798"/>
    <cellStyle name="Percent 2 2 5 2 3 3" xfId="11085"/>
    <cellStyle name="Percent 2 2 5 2 3 4" xfId="15360"/>
    <cellStyle name="Percent 2 2 5 2 3 5" xfId="19596"/>
    <cellStyle name="Percent 2 2 5 2 3 6" xfId="23839"/>
    <cellStyle name="Percent 2 2 5 2 3 7" xfId="27923"/>
    <cellStyle name="Percent 2 2 5 2 4" xfId="3627"/>
    <cellStyle name="Percent 2 2 5 2 4 2" xfId="8601"/>
    <cellStyle name="Percent 2 2 5 2 4 3" xfId="12878"/>
    <cellStyle name="Percent 2 2 5 2 4 4" xfId="17137"/>
    <cellStyle name="Percent 2 2 5 2 4 5" xfId="21356"/>
    <cellStyle name="Percent 2 2 5 2 4 6" xfId="25551"/>
    <cellStyle name="Percent 2 2 5 2 4 7" xfId="29447"/>
    <cellStyle name="Percent 2 2 5 2 5" xfId="4975"/>
    <cellStyle name="Percent 2 2 5 2 5 2" xfId="9947"/>
    <cellStyle name="Percent 2 2 5 2 5 3" xfId="14225"/>
    <cellStyle name="Percent 2 2 5 2 5 4" xfId="18482"/>
    <cellStyle name="Percent 2 2 5 2 5 5" xfId="22699"/>
    <cellStyle name="Percent 2 2 5 2 5 6" xfId="26885"/>
    <cellStyle name="Percent 2 2 5 2 5 7" xfId="30764"/>
    <cellStyle name="Percent 2 2 5 2 6" xfId="5893"/>
    <cellStyle name="Percent 2 2 5 2 7" xfId="10185"/>
    <cellStyle name="Percent 2 2 5 2 8" xfId="14463"/>
    <cellStyle name="Percent 2 2 5 2 9" xfId="18720"/>
    <cellStyle name="Percent 2 2 5 3" xfId="2156"/>
    <cellStyle name="Percent 2 2 5 3 2" xfId="3955"/>
    <cellStyle name="Percent 2 2 5 3 2 2" xfId="8929"/>
    <cellStyle name="Percent 2 2 5 3 2 3" xfId="13206"/>
    <cellStyle name="Percent 2 2 5 3 2 4" xfId="17465"/>
    <cellStyle name="Percent 2 2 5 3 2 5" xfId="21684"/>
    <cellStyle name="Percent 2 2 5 3 2 6" xfId="25879"/>
    <cellStyle name="Percent 2 2 5 3 2 7" xfId="29775"/>
    <cellStyle name="Percent 2 2 5 3 3" xfId="7132"/>
    <cellStyle name="Percent 2 2 5 3 4" xfId="11417"/>
    <cellStyle name="Percent 2 2 5 3 5" xfId="15689"/>
    <cellStyle name="Percent 2 2 5 3 6" xfId="19924"/>
    <cellStyle name="Percent 2 2 5 3 7" xfId="24162"/>
    <cellStyle name="Percent 2 2 5 3 8" xfId="28240"/>
    <cellStyle name="Percent 2 2 5 4" xfId="1298"/>
    <cellStyle name="Percent 2 2 5 4 2" xfId="6275"/>
    <cellStyle name="Percent 2 2 5 4 3" xfId="10564"/>
    <cellStyle name="Percent 2 2 5 4 4" xfId="14840"/>
    <cellStyle name="Percent 2 2 5 4 5" xfId="19083"/>
    <cellStyle name="Percent 2 2 5 4 6" xfId="23329"/>
    <cellStyle name="Percent 2 2 5 4 7" xfId="27433"/>
    <cellStyle name="Percent 2 2 5 5" xfId="3297"/>
    <cellStyle name="Percent 2 2 5 5 2" xfId="8271"/>
    <cellStyle name="Percent 2 2 5 5 3" xfId="12548"/>
    <cellStyle name="Percent 2 2 5 5 4" xfId="16808"/>
    <cellStyle name="Percent 2 2 5 5 5" xfId="21026"/>
    <cellStyle name="Percent 2 2 5 5 6" xfId="25222"/>
    <cellStyle name="Percent 2 2 5 5 7" xfId="29118"/>
    <cellStyle name="Percent 2 2 5 6" xfId="4646"/>
    <cellStyle name="Percent 2 2 5 6 2" xfId="9618"/>
    <cellStyle name="Percent 2 2 5 6 3" xfId="13896"/>
    <cellStyle name="Percent 2 2 5 6 4" xfId="18153"/>
    <cellStyle name="Percent 2 2 5 6 5" xfId="22370"/>
    <cellStyle name="Percent 2 2 5 6 6" xfId="26556"/>
    <cellStyle name="Percent 2 2 5 6 7" xfId="30435"/>
    <cellStyle name="Percent 2 2 5 7" xfId="5520"/>
    <cellStyle name="Percent 2 2 5 8" xfId="5116"/>
    <cellStyle name="Percent 2 2 5 9" xfId="5328"/>
    <cellStyle name="Percent 2 2 6" xfId="642"/>
    <cellStyle name="Percent 2 2 6 10" xfId="7841"/>
    <cellStyle name="Percent 2 2 6 11" xfId="18898"/>
    <cellStyle name="Percent 2 2 6 12" xfId="10233"/>
    <cellStyle name="Percent 2 2 6 2" xfId="1824"/>
    <cellStyle name="Percent 2 2 6 2 2" xfId="2654"/>
    <cellStyle name="Percent 2 2 6 2 2 2" xfId="7630"/>
    <cellStyle name="Percent 2 2 6 2 2 3" xfId="11913"/>
    <cellStyle name="Percent 2 2 6 2 2 4" xfId="16186"/>
    <cellStyle name="Percent 2 2 6 2 2 5" xfId="20421"/>
    <cellStyle name="Percent 2 2 6 2 2 6" xfId="24657"/>
    <cellStyle name="Percent 2 2 6 2 2 7" xfId="28730"/>
    <cellStyle name="Percent 2 2 6 2 3" xfId="4011"/>
    <cellStyle name="Percent 2 2 6 2 3 2" xfId="8985"/>
    <cellStyle name="Percent 2 2 6 2 3 3" xfId="13262"/>
    <cellStyle name="Percent 2 2 6 2 3 4" xfId="17521"/>
    <cellStyle name="Percent 2 2 6 2 3 5" xfId="21740"/>
    <cellStyle name="Percent 2 2 6 2 3 6" xfId="25935"/>
    <cellStyle name="Percent 2 2 6 2 3 7" xfId="29831"/>
    <cellStyle name="Percent 2 2 6 2 4" xfId="6800"/>
    <cellStyle name="Percent 2 2 6 2 5" xfId="11087"/>
    <cellStyle name="Percent 2 2 6 2 6" xfId="15362"/>
    <cellStyle name="Percent 2 2 6 2 7" xfId="19598"/>
    <cellStyle name="Percent 2 2 6 2 8" xfId="23841"/>
    <cellStyle name="Percent 2 2 6 2 9" xfId="27925"/>
    <cellStyle name="Percent 2 2 6 3" xfId="2653"/>
    <cellStyle name="Percent 2 2 6 3 2" xfId="7629"/>
    <cellStyle name="Percent 2 2 6 3 3" xfId="11912"/>
    <cellStyle name="Percent 2 2 6 3 4" xfId="16185"/>
    <cellStyle name="Percent 2 2 6 3 5" xfId="20420"/>
    <cellStyle name="Percent 2 2 6 3 6" xfId="24656"/>
    <cellStyle name="Percent 2 2 6 3 7" xfId="28729"/>
    <cellStyle name="Percent 2 2 6 4" xfId="1823"/>
    <cellStyle name="Percent 2 2 6 4 2" xfId="6799"/>
    <cellStyle name="Percent 2 2 6 4 3" xfId="11086"/>
    <cellStyle name="Percent 2 2 6 4 4" xfId="15361"/>
    <cellStyle name="Percent 2 2 6 4 5" xfId="19597"/>
    <cellStyle name="Percent 2 2 6 4 6" xfId="23840"/>
    <cellStyle name="Percent 2 2 6 4 7" xfId="27924"/>
    <cellStyle name="Percent 2 2 6 5" xfId="3354"/>
    <cellStyle name="Percent 2 2 6 5 2" xfId="8328"/>
    <cellStyle name="Percent 2 2 6 5 3" xfId="12605"/>
    <cellStyle name="Percent 2 2 6 5 4" xfId="16864"/>
    <cellStyle name="Percent 2 2 6 5 5" xfId="21083"/>
    <cellStyle name="Percent 2 2 6 5 6" xfId="25278"/>
    <cellStyle name="Percent 2 2 6 5 7" xfId="29174"/>
    <cellStyle name="Percent 2 2 6 6" xfId="4702"/>
    <cellStyle name="Percent 2 2 6 6 2" xfId="9674"/>
    <cellStyle name="Percent 2 2 6 6 3" xfId="13952"/>
    <cellStyle name="Percent 2 2 6 6 4" xfId="18209"/>
    <cellStyle name="Percent 2 2 6 6 5" xfId="22426"/>
    <cellStyle name="Percent 2 2 6 6 6" xfId="26612"/>
    <cellStyle name="Percent 2 2 6 6 7" xfId="30491"/>
    <cellStyle name="Percent 2 2 6 7" xfId="5620"/>
    <cellStyle name="Percent 2 2 6 8" xfId="4986"/>
    <cellStyle name="Percent 2 2 6 9" xfId="5239"/>
    <cellStyle name="Percent 2 2 7" xfId="1825"/>
    <cellStyle name="Percent 2 2 7 2" xfId="2655"/>
    <cellStyle name="Percent 2 2 7 2 2" xfId="7631"/>
    <cellStyle name="Percent 2 2 7 2 3" xfId="11914"/>
    <cellStyle name="Percent 2 2 7 2 4" xfId="16187"/>
    <cellStyle name="Percent 2 2 7 2 5" xfId="20422"/>
    <cellStyle name="Percent 2 2 7 2 6" xfId="24658"/>
    <cellStyle name="Percent 2 2 7 2 7" xfId="28731"/>
    <cellStyle name="Percent 2 2 7 3" xfId="3682"/>
    <cellStyle name="Percent 2 2 7 3 2" xfId="8656"/>
    <cellStyle name="Percent 2 2 7 3 3" xfId="12933"/>
    <cellStyle name="Percent 2 2 7 3 4" xfId="17192"/>
    <cellStyle name="Percent 2 2 7 3 5" xfId="21411"/>
    <cellStyle name="Percent 2 2 7 3 6" xfId="25606"/>
    <cellStyle name="Percent 2 2 7 3 7" xfId="29502"/>
    <cellStyle name="Percent 2 2 7 4" xfId="6801"/>
    <cellStyle name="Percent 2 2 7 5" xfId="11088"/>
    <cellStyle name="Percent 2 2 7 6" xfId="15363"/>
    <cellStyle name="Percent 2 2 7 7" xfId="19599"/>
    <cellStyle name="Percent 2 2 7 8" xfId="23842"/>
    <cellStyle name="Percent 2 2 7 9" xfId="27926"/>
    <cellStyle name="Percent 2 2 8" xfId="1894"/>
    <cellStyle name="Percent 2 2 8 2" xfId="6870"/>
    <cellStyle name="Percent 2 2 8 3" xfId="11156"/>
    <cellStyle name="Percent 2 2 8 4" xfId="15430"/>
    <cellStyle name="Percent 2 2 8 5" xfId="19666"/>
    <cellStyle name="Percent 2 2 8 6" xfId="23906"/>
    <cellStyle name="Percent 2 2 8 7" xfId="27987"/>
    <cellStyle name="Percent 2 2 9" xfId="991"/>
    <cellStyle name="Percent 2 2 9 2" xfId="5969"/>
    <cellStyle name="Percent 2 2 9 3" xfId="10259"/>
    <cellStyle name="Percent 2 2 9 4" xfId="14537"/>
    <cellStyle name="Percent 2 2 9 5" xfId="18790"/>
    <cellStyle name="Percent 2 2 9 6" xfId="23041"/>
    <cellStyle name="Percent 2 2 9 7" xfId="27178"/>
    <cellStyle name="Percent 2 3" xfId="119"/>
    <cellStyle name="Percent 2 4" xfId="100"/>
    <cellStyle name="Percent 2 4 10" xfId="16288"/>
    <cellStyle name="Percent 2 4 11" xfId="20449"/>
    <cellStyle name="Percent 2 4 12" xfId="24740"/>
    <cellStyle name="Percent 2 4 2" xfId="508"/>
    <cellStyle name="Percent 2 4 2 10" xfId="22037"/>
    <cellStyle name="Percent 2 4 2 11" xfId="11980"/>
    <cellStyle name="Percent 2 4 2 2" xfId="882"/>
    <cellStyle name="Percent 2 4 2 2 10" xfId="27090"/>
    <cellStyle name="Percent 2 4 2 2 2" xfId="2657"/>
    <cellStyle name="Percent 2 4 2 2 2 2" xfId="4251"/>
    <cellStyle name="Percent 2 4 2 2 2 2 2" xfId="9225"/>
    <cellStyle name="Percent 2 4 2 2 2 2 3" xfId="13502"/>
    <cellStyle name="Percent 2 4 2 2 2 2 4" xfId="17761"/>
    <cellStyle name="Percent 2 4 2 2 2 2 5" xfId="21980"/>
    <cellStyle name="Percent 2 4 2 2 2 2 6" xfId="26175"/>
    <cellStyle name="Percent 2 4 2 2 2 2 7" xfId="30071"/>
    <cellStyle name="Percent 2 4 2 2 2 3" xfId="7633"/>
    <cellStyle name="Percent 2 4 2 2 2 4" xfId="11916"/>
    <cellStyle name="Percent 2 4 2 2 2 5" xfId="16189"/>
    <cellStyle name="Percent 2 4 2 2 2 6" xfId="20424"/>
    <cellStyle name="Percent 2 4 2 2 2 7" xfId="24660"/>
    <cellStyle name="Percent 2 4 2 2 2 8" xfId="28733"/>
    <cellStyle name="Percent 2 4 2 2 3" xfId="3594"/>
    <cellStyle name="Percent 2 4 2 2 3 2" xfId="8568"/>
    <cellStyle name="Percent 2 4 2 2 3 3" xfId="12845"/>
    <cellStyle name="Percent 2 4 2 2 3 4" xfId="17104"/>
    <cellStyle name="Percent 2 4 2 2 3 5" xfId="21323"/>
    <cellStyle name="Percent 2 4 2 2 3 6" xfId="25518"/>
    <cellStyle name="Percent 2 4 2 2 3 7" xfId="29414"/>
    <cellStyle name="Percent 2 4 2 2 4" xfId="4942"/>
    <cellStyle name="Percent 2 4 2 2 4 2" xfId="9914"/>
    <cellStyle name="Percent 2 4 2 2 4 3" xfId="14192"/>
    <cellStyle name="Percent 2 4 2 2 4 4" xfId="18449"/>
    <cellStyle name="Percent 2 4 2 2 4 5" xfId="22666"/>
    <cellStyle name="Percent 2 4 2 2 4 6" xfId="26852"/>
    <cellStyle name="Percent 2 4 2 2 4 7" xfId="30731"/>
    <cellStyle name="Percent 2 4 2 2 5" xfId="5860"/>
    <cellStyle name="Percent 2 4 2 2 6" xfId="10152"/>
    <cellStyle name="Percent 2 4 2 2 7" xfId="14430"/>
    <cellStyle name="Percent 2 4 2 2 8" xfId="18687"/>
    <cellStyle name="Percent 2 4 2 2 9" xfId="22938"/>
    <cellStyle name="Percent 2 4 2 3" xfId="1827"/>
    <cellStyle name="Percent 2 4 2 3 2" xfId="3922"/>
    <cellStyle name="Percent 2 4 2 3 2 2" xfId="8896"/>
    <cellStyle name="Percent 2 4 2 3 2 3" xfId="13173"/>
    <cellStyle name="Percent 2 4 2 3 2 4" xfId="17432"/>
    <cellStyle name="Percent 2 4 2 3 2 5" xfId="21651"/>
    <cellStyle name="Percent 2 4 2 3 2 6" xfId="25846"/>
    <cellStyle name="Percent 2 4 2 3 2 7" xfId="29742"/>
    <cellStyle name="Percent 2 4 2 3 3" xfId="6803"/>
    <cellStyle name="Percent 2 4 2 3 4" xfId="11090"/>
    <cellStyle name="Percent 2 4 2 3 5" xfId="15365"/>
    <cellStyle name="Percent 2 4 2 3 6" xfId="19601"/>
    <cellStyle name="Percent 2 4 2 3 7" xfId="23844"/>
    <cellStyle name="Percent 2 4 2 3 8" xfId="27928"/>
    <cellStyle name="Percent 2 4 2 4" xfId="3264"/>
    <cellStyle name="Percent 2 4 2 4 2" xfId="8238"/>
    <cellStyle name="Percent 2 4 2 4 3" xfId="12515"/>
    <cellStyle name="Percent 2 4 2 4 4" xfId="16775"/>
    <cellStyle name="Percent 2 4 2 4 5" xfId="20993"/>
    <cellStyle name="Percent 2 4 2 4 6" xfId="25189"/>
    <cellStyle name="Percent 2 4 2 4 7" xfId="29085"/>
    <cellStyle name="Percent 2 4 2 5" xfId="4613"/>
    <cellStyle name="Percent 2 4 2 5 2" xfId="9585"/>
    <cellStyle name="Percent 2 4 2 5 3" xfId="13863"/>
    <cellStyle name="Percent 2 4 2 5 4" xfId="18120"/>
    <cellStyle name="Percent 2 4 2 5 5" xfId="22337"/>
    <cellStyle name="Percent 2 4 2 5 6" xfId="26523"/>
    <cellStyle name="Percent 2 4 2 5 7" xfId="30402"/>
    <cellStyle name="Percent 2 4 2 6" xfId="5487"/>
    <cellStyle name="Percent 2 4 2 7" xfId="5003"/>
    <cellStyle name="Percent 2 4 2 8" xfId="6820"/>
    <cellStyle name="Percent 2 4 2 9" xfId="11106"/>
    <cellStyle name="Percent 2 4 3" xfId="609"/>
    <cellStyle name="Percent 2 4 3 10" xfId="23131"/>
    <cellStyle name="Percent 2 4 3 2" xfId="2656"/>
    <cellStyle name="Percent 2 4 3 2 2" xfId="3978"/>
    <cellStyle name="Percent 2 4 3 2 2 2" xfId="8952"/>
    <cellStyle name="Percent 2 4 3 2 2 3" xfId="13229"/>
    <cellStyle name="Percent 2 4 3 2 2 4" xfId="17488"/>
    <cellStyle name="Percent 2 4 3 2 2 5" xfId="21707"/>
    <cellStyle name="Percent 2 4 3 2 2 6" xfId="25902"/>
    <cellStyle name="Percent 2 4 3 2 2 7" xfId="29798"/>
    <cellStyle name="Percent 2 4 3 2 3" xfId="7632"/>
    <cellStyle name="Percent 2 4 3 2 4" xfId="11915"/>
    <cellStyle name="Percent 2 4 3 2 5" xfId="16188"/>
    <cellStyle name="Percent 2 4 3 2 6" xfId="20423"/>
    <cellStyle name="Percent 2 4 3 2 7" xfId="24659"/>
    <cellStyle name="Percent 2 4 3 2 8" xfId="28732"/>
    <cellStyle name="Percent 2 4 3 3" xfId="3321"/>
    <cellStyle name="Percent 2 4 3 3 2" xfId="8295"/>
    <cellStyle name="Percent 2 4 3 3 3" xfId="12572"/>
    <cellStyle name="Percent 2 4 3 3 4" xfId="16831"/>
    <cellStyle name="Percent 2 4 3 3 5" xfId="21050"/>
    <cellStyle name="Percent 2 4 3 3 6" xfId="25245"/>
    <cellStyle name="Percent 2 4 3 3 7" xfId="29141"/>
    <cellStyle name="Percent 2 4 3 4" xfId="4669"/>
    <cellStyle name="Percent 2 4 3 4 2" xfId="9641"/>
    <cellStyle name="Percent 2 4 3 4 3" xfId="13919"/>
    <cellStyle name="Percent 2 4 3 4 4" xfId="18176"/>
    <cellStyle name="Percent 2 4 3 4 5" xfId="22393"/>
    <cellStyle name="Percent 2 4 3 4 6" xfId="26579"/>
    <cellStyle name="Percent 2 4 3 4 7" xfId="30458"/>
    <cellStyle name="Percent 2 4 3 5" xfId="5587"/>
    <cellStyle name="Percent 2 4 3 6" xfId="6068"/>
    <cellStyle name="Percent 2 4 3 7" xfId="10357"/>
    <cellStyle name="Percent 2 4 3 8" xfId="14635"/>
    <cellStyle name="Percent 2 4 3 9" xfId="19226"/>
    <cellStyle name="Percent 2 4 4" xfId="1826"/>
    <cellStyle name="Percent 2 4 4 2" xfId="3649"/>
    <cellStyle name="Percent 2 4 4 2 2" xfId="8623"/>
    <cellStyle name="Percent 2 4 4 2 3" xfId="12900"/>
    <cellStyle name="Percent 2 4 4 2 4" xfId="17159"/>
    <cellStyle name="Percent 2 4 4 2 5" xfId="21378"/>
    <cellStyle name="Percent 2 4 4 2 6" xfId="25573"/>
    <cellStyle name="Percent 2 4 4 2 7" xfId="29469"/>
    <cellStyle name="Percent 2 4 4 3" xfId="6802"/>
    <cellStyle name="Percent 2 4 4 4" xfId="11089"/>
    <cellStyle name="Percent 2 4 4 5" xfId="15364"/>
    <cellStyle name="Percent 2 4 4 6" xfId="19600"/>
    <cellStyle name="Percent 2 4 4 7" xfId="23843"/>
    <cellStyle name="Percent 2 4 4 8" xfId="27927"/>
    <cellStyle name="Percent 2 4 5" xfId="2986"/>
    <cellStyle name="Percent 2 4 5 2" xfId="7960"/>
    <cellStyle name="Percent 2 4 5 3" xfId="12237"/>
    <cellStyle name="Percent 2 4 5 4" xfId="16497"/>
    <cellStyle name="Percent 2 4 5 5" xfId="20716"/>
    <cellStyle name="Percent 2 4 5 6" xfId="24914"/>
    <cellStyle name="Percent 2 4 5 7" xfId="28811"/>
    <cellStyle name="Percent 2 4 6" xfId="4342"/>
    <cellStyle name="Percent 2 4 6 2" xfId="9314"/>
    <cellStyle name="Percent 2 4 6 3" xfId="13592"/>
    <cellStyle name="Percent 2 4 6 4" xfId="17849"/>
    <cellStyle name="Percent 2 4 6 5" xfId="22066"/>
    <cellStyle name="Percent 2 4 6 6" xfId="26252"/>
    <cellStyle name="Percent 2 4 6 7" xfId="30131"/>
    <cellStyle name="Percent 2 4 7" xfId="5081"/>
    <cellStyle name="Percent 2 4 8" xfId="7733"/>
    <cellStyle name="Percent 2 4 9" xfId="12016"/>
    <cellStyle name="Percent 2 5" xfId="248"/>
    <cellStyle name="Percent 2 5 10" xfId="20571"/>
    <cellStyle name="Percent 2 5 11" xfId="24736"/>
    <cellStyle name="Percent 2 5 2" xfId="666"/>
    <cellStyle name="Percent 2 5 2 10" xfId="23149"/>
    <cellStyle name="Percent 2 5 2 2" xfId="4035"/>
    <cellStyle name="Percent 2 5 2 2 2" xfId="9009"/>
    <cellStyle name="Percent 2 5 2 2 3" xfId="13286"/>
    <cellStyle name="Percent 2 5 2 2 4" xfId="17545"/>
    <cellStyle name="Percent 2 5 2 2 5" xfId="21764"/>
    <cellStyle name="Percent 2 5 2 2 6" xfId="25959"/>
    <cellStyle name="Percent 2 5 2 2 7" xfId="29855"/>
    <cellStyle name="Percent 2 5 2 3" xfId="3378"/>
    <cellStyle name="Percent 2 5 2 3 2" xfId="8352"/>
    <cellStyle name="Percent 2 5 2 3 3" xfId="12629"/>
    <cellStyle name="Percent 2 5 2 3 4" xfId="16888"/>
    <cellStyle name="Percent 2 5 2 3 5" xfId="21107"/>
    <cellStyle name="Percent 2 5 2 3 6" xfId="25302"/>
    <cellStyle name="Percent 2 5 2 3 7" xfId="29198"/>
    <cellStyle name="Percent 2 5 2 4" xfId="4726"/>
    <cellStyle name="Percent 2 5 2 4 2" xfId="9698"/>
    <cellStyle name="Percent 2 5 2 4 3" xfId="13976"/>
    <cellStyle name="Percent 2 5 2 4 4" xfId="18233"/>
    <cellStyle name="Percent 2 5 2 4 5" xfId="22450"/>
    <cellStyle name="Percent 2 5 2 4 6" xfId="26636"/>
    <cellStyle name="Percent 2 5 2 4 7" xfId="30515"/>
    <cellStyle name="Percent 2 5 2 5" xfId="5644"/>
    <cellStyle name="Percent 2 5 2 6" xfId="6089"/>
    <cellStyle name="Percent 2 5 2 7" xfId="10377"/>
    <cellStyle name="Percent 2 5 2 8" xfId="14656"/>
    <cellStyle name="Percent 2 5 2 9" xfId="22722"/>
    <cellStyle name="Percent 2 5 3" xfId="1861"/>
    <cellStyle name="Percent 2 5 3 2" xfId="3706"/>
    <cellStyle name="Percent 2 5 3 2 2" xfId="8680"/>
    <cellStyle name="Percent 2 5 3 2 3" xfId="12957"/>
    <cellStyle name="Percent 2 5 3 2 4" xfId="17216"/>
    <cellStyle name="Percent 2 5 3 2 5" xfId="21435"/>
    <cellStyle name="Percent 2 5 3 2 6" xfId="25630"/>
    <cellStyle name="Percent 2 5 3 2 7" xfId="29526"/>
    <cellStyle name="Percent 2 5 3 3" xfId="6837"/>
    <cellStyle name="Percent 2 5 3 4" xfId="11123"/>
    <cellStyle name="Percent 2 5 3 5" xfId="15397"/>
    <cellStyle name="Percent 2 5 3 6" xfId="19633"/>
    <cellStyle name="Percent 2 5 3 7" xfId="23873"/>
    <cellStyle name="Percent 2 5 3 8" xfId="27954"/>
    <cellStyle name="Percent 2 5 4" xfId="3047"/>
    <cellStyle name="Percent 2 5 4 2" xfId="8021"/>
    <cellStyle name="Percent 2 5 4 3" xfId="12298"/>
    <cellStyle name="Percent 2 5 4 4" xfId="16558"/>
    <cellStyle name="Percent 2 5 4 5" xfId="20777"/>
    <cellStyle name="Percent 2 5 4 6" xfId="24973"/>
    <cellStyle name="Percent 2 5 4 7" xfId="28869"/>
    <cellStyle name="Percent 2 5 5" xfId="4397"/>
    <cellStyle name="Percent 2 5 5 2" xfId="9369"/>
    <cellStyle name="Percent 2 5 5 3" xfId="13647"/>
    <cellStyle name="Percent 2 5 5 4" xfId="17904"/>
    <cellStyle name="Percent 2 5 5 5" xfId="22121"/>
    <cellStyle name="Percent 2 5 5 6" xfId="26307"/>
    <cellStyle name="Percent 2 5 5 7" xfId="30186"/>
    <cellStyle name="Percent 2 5 6" xfId="5227"/>
    <cellStyle name="Percent 2 5 7" xfId="7729"/>
    <cellStyle name="Percent 2 5 8" xfId="12012"/>
    <cellStyle name="Percent 2 5 9" xfId="16284"/>
    <cellStyle name="Percent 2 6" xfId="948"/>
    <cellStyle name="Percent 2 6 2" xfId="5926"/>
    <cellStyle name="Percent 2 6 3" xfId="10216"/>
    <cellStyle name="Percent 2 6 4" xfId="14495"/>
    <cellStyle name="Percent 2 6 5" xfId="18750"/>
    <cellStyle name="Percent 2 6 6" xfId="23000"/>
    <cellStyle name="Percent 2 6 7" xfId="27145"/>
    <cellStyle name="Percent 3" xfId="160"/>
    <cellStyle name="Percent 3 2" xfId="280"/>
    <cellStyle name="Percent 3 2 2" xfId="2684"/>
    <cellStyle name="Percent 3 2 2 2" xfId="7660"/>
    <cellStyle name="Percent 3 2 2 3" xfId="11942"/>
    <cellStyle name="Percent 3 2 2 4" xfId="16216"/>
    <cellStyle name="Percent 3 2 2 5" xfId="20446"/>
    <cellStyle name="Percent 3 2 2 6" xfId="24681"/>
    <cellStyle name="Percent 3 2 2 7" xfId="28742"/>
    <cellStyle name="Percent 3 2 3" xfId="3053"/>
    <cellStyle name="Percent 4" xfId="104"/>
    <cellStyle name="Percent 4 10" xfId="5085"/>
    <cellStyle name="Percent 4 11" xfId="5256"/>
    <cellStyle name="Percent 4 12" xfId="7645"/>
    <cellStyle name="Percent 4 13" xfId="11927"/>
    <cellStyle name="Percent 4 14" xfId="16317"/>
    <cellStyle name="Percent 4 15" xfId="20645"/>
    <cellStyle name="Percent 4 2" xfId="295"/>
    <cellStyle name="Percent 4 2 10" xfId="16251"/>
    <cellStyle name="Percent 4 2 11" xfId="20569"/>
    <cellStyle name="Percent 4 2 12" xfId="24710"/>
    <cellStyle name="Percent 4 2 2" xfId="678"/>
    <cellStyle name="Percent 4 2 2 10" xfId="22734"/>
    <cellStyle name="Percent 4 2 2 11" xfId="24686"/>
    <cellStyle name="Percent 4 2 2 2" xfId="2658"/>
    <cellStyle name="Percent 4 2 2 2 2" xfId="4047"/>
    <cellStyle name="Percent 4 2 2 2 2 2" xfId="9021"/>
    <cellStyle name="Percent 4 2 2 2 2 3" xfId="13298"/>
    <cellStyle name="Percent 4 2 2 2 2 4" xfId="17557"/>
    <cellStyle name="Percent 4 2 2 2 2 5" xfId="21776"/>
    <cellStyle name="Percent 4 2 2 2 2 6" xfId="25971"/>
    <cellStyle name="Percent 4 2 2 2 2 7" xfId="29867"/>
    <cellStyle name="Percent 4 2 2 2 3" xfId="7634"/>
    <cellStyle name="Percent 4 2 2 2 4" xfId="11917"/>
    <cellStyle name="Percent 4 2 2 2 5" xfId="16190"/>
    <cellStyle name="Percent 4 2 2 2 6" xfId="20425"/>
    <cellStyle name="Percent 4 2 2 2 7" xfId="24661"/>
    <cellStyle name="Percent 4 2 2 2 8" xfId="28734"/>
    <cellStyle name="Percent 4 2 2 3" xfId="1828"/>
    <cellStyle name="Percent 4 2 2 3 2" xfId="6804"/>
    <cellStyle name="Percent 4 2 2 3 3" xfId="11091"/>
    <cellStyle name="Percent 4 2 2 3 4" xfId="15366"/>
    <cellStyle name="Percent 4 2 2 3 5" xfId="19602"/>
    <cellStyle name="Percent 4 2 2 3 6" xfId="23845"/>
    <cellStyle name="Percent 4 2 2 3 7" xfId="27929"/>
    <cellStyle name="Percent 4 2 2 4" xfId="3390"/>
    <cellStyle name="Percent 4 2 2 4 2" xfId="8364"/>
    <cellStyle name="Percent 4 2 2 4 3" xfId="12641"/>
    <cellStyle name="Percent 4 2 2 4 4" xfId="16900"/>
    <cellStyle name="Percent 4 2 2 4 5" xfId="21119"/>
    <cellStyle name="Percent 4 2 2 4 6" xfId="25314"/>
    <cellStyle name="Percent 4 2 2 4 7" xfId="29210"/>
    <cellStyle name="Percent 4 2 2 5" xfId="4738"/>
    <cellStyle name="Percent 4 2 2 5 2" xfId="9710"/>
    <cellStyle name="Percent 4 2 2 5 3" xfId="13988"/>
    <cellStyle name="Percent 4 2 2 5 4" xfId="18245"/>
    <cellStyle name="Percent 4 2 2 5 5" xfId="22462"/>
    <cellStyle name="Percent 4 2 2 5 6" xfId="26648"/>
    <cellStyle name="Percent 4 2 2 5 7" xfId="30527"/>
    <cellStyle name="Percent 4 2 2 6" xfId="5656"/>
    <cellStyle name="Percent 4 2 2 7" xfId="7666"/>
    <cellStyle name="Percent 4 2 2 8" xfId="11948"/>
    <cellStyle name="Percent 4 2 2 9" xfId="16222"/>
    <cellStyle name="Percent 4 2 3" xfId="1917"/>
    <cellStyle name="Percent 4 2 3 2" xfId="3718"/>
    <cellStyle name="Percent 4 2 3 2 2" xfId="8692"/>
    <cellStyle name="Percent 4 2 3 2 3" xfId="12969"/>
    <cellStyle name="Percent 4 2 3 2 4" xfId="17228"/>
    <cellStyle name="Percent 4 2 3 2 5" xfId="21447"/>
    <cellStyle name="Percent 4 2 3 2 6" xfId="25642"/>
    <cellStyle name="Percent 4 2 3 2 7" xfId="29538"/>
    <cellStyle name="Percent 4 2 3 3" xfId="6893"/>
    <cellStyle name="Percent 4 2 3 4" xfId="11179"/>
    <cellStyle name="Percent 4 2 3 5" xfId="15451"/>
    <cellStyle name="Percent 4 2 3 6" xfId="19689"/>
    <cellStyle name="Percent 4 2 3 7" xfId="23927"/>
    <cellStyle name="Percent 4 2 3 8" xfId="28007"/>
    <cellStyle name="Percent 4 2 4" xfId="1029"/>
    <cellStyle name="Percent 4 2 4 2" xfId="6007"/>
    <cellStyle name="Percent 4 2 4 3" xfId="10296"/>
    <cellStyle name="Percent 4 2 4 4" xfId="14575"/>
    <cellStyle name="Percent 4 2 4 5" xfId="18825"/>
    <cellStyle name="Percent 4 2 4 6" xfId="23073"/>
    <cellStyle name="Percent 4 2 4 7" xfId="27199"/>
    <cellStyle name="Percent 4 2 5" xfId="3060"/>
    <cellStyle name="Percent 4 2 5 2" xfId="8034"/>
    <cellStyle name="Percent 4 2 5 3" xfId="12311"/>
    <cellStyle name="Percent 4 2 5 4" xfId="16571"/>
    <cellStyle name="Percent 4 2 5 5" xfId="20789"/>
    <cellStyle name="Percent 4 2 5 6" xfId="24985"/>
    <cellStyle name="Percent 4 2 5 7" xfId="28881"/>
    <cellStyle name="Percent 4 2 6" xfId="4409"/>
    <cellStyle name="Percent 4 2 6 2" xfId="9381"/>
    <cellStyle name="Percent 4 2 6 3" xfId="13659"/>
    <cellStyle name="Percent 4 2 6 4" xfId="17916"/>
    <cellStyle name="Percent 4 2 6 5" xfId="22133"/>
    <cellStyle name="Percent 4 2 6 6" xfId="26319"/>
    <cellStyle name="Percent 4 2 6 7" xfId="30198"/>
    <cellStyle name="Percent 4 2 7" xfId="5274"/>
    <cellStyle name="Percent 4 2 8" xfId="7695"/>
    <cellStyle name="Percent 4 2 9" xfId="11977"/>
    <cellStyle name="Percent 4 3" xfId="511"/>
    <cellStyle name="Percent 4 3 10" xfId="11987"/>
    <cellStyle name="Percent 4 3 11" xfId="15192"/>
    <cellStyle name="Percent 4 3 12" xfId="22044"/>
    <cellStyle name="Percent 4 3 2" xfId="885"/>
    <cellStyle name="Percent 4 3 2 10" xfId="22941"/>
    <cellStyle name="Percent 4 3 2 11" xfId="27093"/>
    <cellStyle name="Percent 4 3 2 2" xfId="2659"/>
    <cellStyle name="Percent 4 3 2 2 2" xfId="4254"/>
    <cellStyle name="Percent 4 3 2 2 2 2" xfId="9228"/>
    <cellStyle name="Percent 4 3 2 2 2 3" xfId="13505"/>
    <cellStyle name="Percent 4 3 2 2 2 4" xfId="17764"/>
    <cellStyle name="Percent 4 3 2 2 2 5" xfId="21983"/>
    <cellStyle name="Percent 4 3 2 2 2 6" xfId="26178"/>
    <cellStyle name="Percent 4 3 2 2 2 7" xfId="30074"/>
    <cellStyle name="Percent 4 3 2 2 3" xfId="7635"/>
    <cellStyle name="Percent 4 3 2 2 4" xfId="11918"/>
    <cellStyle name="Percent 4 3 2 2 5" xfId="16191"/>
    <cellStyle name="Percent 4 3 2 2 6" xfId="20426"/>
    <cellStyle name="Percent 4 3 2 2 7" xfId="24662"/>
    <cellStyle name="Percent 4 3 2 2 8" xfId="28735"/>
    <cellStyle name="Percent 4 3 2 3" xfId="1829"/>
    <cellStyle name="Percent 4 3 2 3 2" xfId="6805"/>
    <cellStyle name="Percent 4 3 2 3 3" xfId="11092"/>
    <cellStyle name="Percent 4 3 2 3 4" xfId="15367"/>
    <cellStyle name="Percent 4 3 2 3 5" xfId="19603"/>
    <cellStyle name="Percent 4 3 2 3 6" xfId="23846"/>
    <cellStyle name="Percent 4 3 2 3 7" xfId="27930"/>
    <cellStyle name="Percent 4 3 2 4" xfId="3597"/>
    <cellStyle name="Percent 4 3 2 4 2" xfId="8571"/>
    <cellStyle name="Percent 4 3 2 4 3" xfId="12848"/>
    <cellStyle name="Percent 4 3 2 4 4" xfId="17107"/>
    <cellStyle name="Percent 4 3 2 4 5" xfId="21326"/>
    <cellStyle name="Percent 4 3 2 4 6" xfId="25521"/>
    <cellStyle name="Percent 4 3 2 4 7" xfId="29417"/>
    <cellStyle name="Percent 4 3 2 5" xfId="4945"/>
    <cellStyle name="Percent 4 3 2 5 2" xfId="9917"/>
    <cellStyle name="Percent 4 3 2 5 3" xfId="14195"/>
    <cellStyle name="Percent 4 3 2 5 4" xfId="18452"/>
    <cellStyle name="Percent 4 3 2 5 5" xfId="22669"/>
    <cellStyle name="Percent 4 3 2 5 6" xfId="26855"/>
    <cellStyle name="Percent 4 3 2 5 7" xfId="30734"/>
    <cellStyle name="Percent 4 3 2 6" xfId="5863"/>
    <cellStyle name="Percent 4 3 2 7" xfId="10155"/>
    <cellStyle name="Percent 4 3 2 8" xfId="14433"/>
    <cellStyle name="Percent 4 3 2 9" xfId="18690"/>
    <cellStyle name="Percent 4 3 3" xfId="2159"/>
    <cellStyle name="Percent 4 3 3 2" xfId="3925"/>
    <cellStyle name="Percent 4 3 3 2 2" xfId="8899"/>
    <cellStyle name="Percent 4 3 3 2 3" xfId="13176"/>
    <cellStyle name="Percent 4 3 3 2 4" xfId="17435"/>
    <cellStyle name="Percent 4 3 3 2 5" xfId="21654"/>
    <cellStyle name="Percent 4 3 3 2 6" xfId="25849"/>
    <cellStyle name="Percent 4 3 3 2 7" xfId="29745"/>
    <cellStyle name="Percent 4 3 3 3" xfId="7135"/>
    <cellStyle name="Percent 4 3 3 4" xfId="11420"/>
    <cellStyle name="Percent 4 3 3 5" xfId="15692"/>
    <cellStyle name="Percent 4 3 3 6" xfId="19927"/>
    <cellStyle name="Percent 4 3 3 7" xfId="24165"/>
    <cellStyle name="Percent 4 3 3 8" xfId="28243"/>
    <cellStyle name="Percent 4 3 4" xfId="1302"/>
    <cellStyle name="Percent 4 3 4 2" xfId="6279"/>
    <cellStyle name="Percent 4 3 4 3" xfId="10568"/>
    <cellStyle name="Percent 4 3 4 4" xfId="14844"/>
    <cellStyle name="Percent 4 3 4 5" xfId="19086"/>
    <cellStyle name="Percent 4 3 4 6" xfId="23333"/>
    <cellStyle name="Percent 4 3 4 7" xfId="27436"/>
    <cellStyle name="Percent 4 3 5" xfId="3267"/>
    <cellStyle name="Percent 4 3 5 2" xfId="8241"/>
    <cellStyle name="Percent 4 3 5 3" xfId="12518"/>
    <cellStyle name="Percent 4 3 5 4" xfId="16778"/>
    <cellStyle name="Percent 4 3 5 5" xfId="20996"/>
    <cellStyle name="Percent 4 3 5 6" xfId="25192"/>
    <cellStyle name="Percent 4 3 5 7" xfId="29088"/>
    <cellStyle name="Percent 4 3 6" xfId="4616"/>
    <cellStyle name="Percent 4 3 6 2" xfId="9588"/>
    <cellStyle name="Percent 4 3 6 3" xfId="13866"/>
    <cellStyle name="Percent 4 3 6 4" xfId="18123"/>
    <cellStyle name="Percent 4 3 6 5" xfId="22340"/>
    <cellStyle name="Percent 4 3 6 6" xfId="26526"/>
    <cellStyle name="Percent 4 3 6 7" xfId="30405"/>
    <cellStyle name="Percent 4 3 7" xfId="5490"/>
    <cellStyle name="Percent 4 3 8" xfId="5121"/>
    <cellStyle name="Percent 4 3 9" xfId="7704"/>
    <cellStyle name="Percent 4 4" xfId="612"/>
    <cellStyle name="Percent 4 4 10" xfId="5040"/>
    <cellStyle name="Percent 4 4 11" xfId="18899"/>
    <cellStyle name="Percent 4 4 12" xfId="20752"/>
    <cellStyle name="Percent 4 4 2" xfId="1831"/>
    <cellStyle name="Percent 4 4 2 2" xfId="2661"/>
    <cellStyle name="Percent 4 4 2 2 2" xfId="7637"/>
    <cellStyle name="Percent 4 4 2 2 3" xfId="11920"/>
    <cellStyle name="Percent 4 4 2 2 4" xfId="16193"/>
    <cellStyle name="Percent 4 4 2 2 5" xfId="20428"/>
    <cellStyle name="Percent 4 4 2 2 6" xfId="24664"/>
    <cellStyle name="Percent 4 4 2 2 7" xfId="28737"/>
    <cellStyle name="Percent 4 4 2 3" xfId="3981"/>
    <cellStyle name="Percent 4 4 2 3 2" xfId="8955"/>
    <cellStyle name="Percent 4 4 2 3 3" xfId="13232"/>
    <cellStyle name="Percent 4 4 2 3 4" xfId="17491"/>
    <cellStyle name="Percent 4 4 2 3 5" xfId="21710"/>
    <cellStyle name="Percent 4 4 2 3 6" xfId="25905"/>
    <cellStyle name="Percent 4 4 2 3 7" xfId="29801"/>
    <cellStyle name="Percent 4 4 2 4" xfId="6807"/>
    <cellStyle name="Percent 4 4 2 5" xfId="11094"/>
    <cellStyle name="Percent 4 4 2 6" xfId="15369"/>
    <cellStyle name="Percent 4 4 2 7" xfId="19605"/>
    <cellStyle name="Percent 4 4 2 8" xfId="23848"/>
    <cellStyle name="Percent 4 4 2 9" xfId="27932"/>
    <cellStyle name="Percent 4 4 3" xfId="2660"/>
    <cellStyle name="Percent 4 4 3 2" xfId="7636"/>
    <cellStyle name="Percent 4 4 3 3" xfId="11919"/>
    <cellStyle name="Percent 4 4 3 4" xfId="16192"/>
    <cellStyle name="Percent 4 4 3 5" xfId="20427"/>
    <cellStyle name="Percent 4 4 3 6" xfId="24663"/>
    <cellStyle name="Percent 4 4 3 7" xfId="28736"/>
    <cellStyle name="Percent 4 4 4" xfId="1830"/>
    <cellStyle name="Percent 4 4 4 2" xfId="6806"/>
    <cellStyle name="Percent 4 4 4 3" xfId="11093"/>
    <cellStyle name="Percent 4 4 4 4" xfId="15368"/>
    <cellStyle name="Percent 4 4 4 5" xfId="19604"/>
    <cellStyle name="Percent 4 4 4 6" xfId="23847"/>
    <cellStyle name="Percent 4 4 4 7" xfId="27931"/>
    <cellStyle name="Percent 4 4 5" xfId="3324"/>
    <cellStyle name="Percent 4 4 5 2" xfId="8298"/>
    <cellStyle name="Percent 4 4 5 3" xfId="12575"/>
    <cellStyle name="Percent 4 4 5 4" xfId="16834"/>
    <cellStyle name="Percent 4 4 5 5" xfId="21053"/>
    <cellStyle name="Percent 4 4 5 6" xfId="25248"/>
    <cellStyle name="Percent 4 4 5 7" xfId="29144"/>
    <cellStyle name="Percent 4 4 6" xfId="4672"/>
    <cellStyle name="Percent 4 4 6 2" xfId="9644"/>
    <cellStyle name="Percent 4 4 6 3" xfId="13922"/>
    <cellStyle name="Percent 4 4 6 4" xfId="18179"/>
    <cellStyle name="Percent 4 4 6 5" xfId="22396"/>
    <cellStyle name="Percent 4 4 6 6" xfId="26582"/>
    <cellStyle name="Percent 4 4 6 7" xfId="30461"/>
    <cellStyle name="Percent 4 4 7" xfId="5590"/>
    <cellStyle name="Percent 4 4 8" xfId="4989"/>
    <cellStyle name="Percent 4 4 9" xfId="5190"/>
    <cellStyle name="Percent 4 5" xfId="1832"/>
    <cellStyle name="Percent 4 5 2" xfId="2662"/>
    <cellStyle name="Percent 4 5 2 2" xfId="7638"/>
    <cellStyle name="Percent 4 5 2 3" xfId="11921"/>
    <cellStyle name="Percent 4 5 2 4" xfId="16194"/>
    <cellStyle name="Percent 4 5 2 5" xfId="20429"/>
    <cellStyle name="Percent 4 5 2 6" xfId="24665"/>
    <cellStyle name="Percent 4 5 2 7" xfId="28738"/>
    <cellStyle name="Percent 4 5 3" xfId="3652"/>
    <cellStyle name="Percent 4 5 3 2" xfId="8626"/>
    <cellStyle name="Percent 4 5 3 3" xfId="12903"/>
    <cellStyle name="Percent 4 5 3 4" xfId="17162"/>
    <cellStyle name="Percent 4 5 3 5" xfId="21381"/>
    <cellStyle name="Percent 4 5 3 6" xfId="25576"/>
    <cellStyle name="Percent 4 5 3 7" xfId="29472"/>
    <cellStyle name="Percent 4 5 4" xfId="6808"/>
    <cellStyle name="Percent 4 5 5" xfId="11095"/>
    <cellStyle name="Percent 4 5 6" xfId="15370"/>
    <cellStyle name="Percent 4 5 7" xfId="19606"/>
    <cellStyle name="Percent 4 5 8" xfId="23849"/>
    <cellStyle name="Percent 4 5 9" xfId="27933"/>
    <cellStyle name="Percent 4 6" xfId="1864"/>
    <cellStyle name="Percent 4 6 2" xfId="6840"/>
    <cellStyle name="Percent 4 6 3" xfId="11126"/>
    <cellStyle name="Percent 4 6 4" xfId="15400"/>
    <cellStyle name="Percent 4 6 5" xfId="19636"/>
    <cellStyle name="Percent 4 6 6" xfId="23876"/>
    <cellStyle name="Percent 4 6 7" xfId="27957"/>
    <cellStyle name="Percent 4 7" xfId="951"/>
    <cellStyle name="Percent 4 7 2" xfId="5929"/>
    <cellStyle name="Percent 4 7 3" xfId="10219"/>
    <cellStyle name="Percent 4 7 4" xfId="14498"/>
    <cellStyle name="Percent 4 7 5" xfId="18753"/>
    <cellStyle name="Percent 4 7 6" xfId="23003"/>
    <cellStyle name="Percent 4 7 7" xfId="27148"/>
    <cellStyle name="Percent 4 8" xfId="2989"/>
    <cellStyle name="Percent 4 8 2" xfId="7963"/>
    <cellStyle name="Percent 4 8 3" xfId="12240"/>
    <cellStyle name="Percent 4 8 4" xfId="16500"/>
    <cellStyle name="Percent 4 8 5" xfId="20719"/>
    <cellStyle name="Percent 4 8 6" xfId="24917"/>
    <cellStyle name="Percent 4 8 7" xfId="28814"/>
    <cellStyle name="Percent 4 9" xfId="4344"/>
    <cellStyle name="Percent 4 9 2" xfId="9316"/>
    <cellStyle name="Percent 4 9 3" xfId="13594"/>
    <cellStyle name="Percent 4 9 4" xfId="17851"/>
    <cellStyle name="Percent 4 9 5" xfId="22068"/>
    <cellStyle name="Percent 4 9 6" xfId="26254"/>
    <cellStyle name="Percent 4 9 7" xfId="30133"/>
    <cellStyle name="Percent 5" xfId="268"/>
    <cellStyle name="Percent 5 2" xfId="358"/>
    <cellStyle name="Percent 5 2 10" xfId="14474"/>
    <cellStyle name="Percent 5 2 11" xfId="20541"/>
    <cellStyle name="Percent 5 2 12" xfId="22980"/>
    <cellStyle name="Percent 5 2 2" xfId="732"/>
    <cellStyle name="Percent 5 2 2 10" xfId="22788"/>
    <cellStyle name="Percent 5 2 2 11" xfId="26940"/>
    <cellStyle name="Percent 5 2 2 2" xfId="2663"/>
    <cellStyle name="Percent 5 2 2 2 2" xfId="4101"/>
    <cellStyle name="Percent 5 2 2 2 2 2" xfId="9075"/>
    <cellStyle name="Percent 5 2 2 2 2 3" xfId="13352"/>
    <cellStyle name="Percent 5 2 2 2 2 4" xfId="17611"/>
    <cellStyle name="Percent 5 2 2 2 2 5" xfId="21830"/>
    <cellStyle name="Percent 5 2 2 2 2 6" xfId="26025"/>
    <cellStyle name="Percent 5 2 2 2 2 7" xfId="29921"/>
    <cellStyle name="Percent 5 2 2 2 3" xfId="7639"/>
    <cellStyle name="Percent 5 2 2 2 4" xfId="11922"/>
    <cellStyle name="Percent 5 2 2 2 5" xfId="16195"/>
    <cellStyle name="Percent 5 2 2 2 6" xfId="20430"/>
    <cellStyle name="Percent 5 2 2 2 7" xfId="24666"/>
    <cellStyle name="Percent 5 2 2 2 8" xfId="28739"/>
    <cellStyle name="Percent 5 2 2 3" xfId="1833"/>
    <cellStyle name="Percent 5 2 2 3 2" xfId="6809"/>
    <cellStyle name="Percent 5 2 2 3 3" xfId="11096"/>
    <cellStyle name="Percent 5 2 2 3 4" xfId="15371"/>
    <cellStyle name="Percent 5 2 2 3 5" xfId="19607"/>
    <cellStyle name="Percent 5 2 2 3 6" xfId="23850"/>
    <cellStyle name="Percent 5 2 2 3 7" xfId="27934"/>
    <cellStyle name="Percent 5 2 2 4" xfId="3444"/>
    <cellStyle name="Percent 5 2 2 4 2" xfId="8418"/>
    <cellStyle name="Percent 5 2 2 4 3" xfId="12695"/>
    <cellStyle name="Percent 5 2 2 4 4" xfId="16954"/>
    <cellStyle name="Percent 5 2 2 4 5" xfId="21173"/>
    <cellStyle name="Percent 5 2 2 4 6" xfId="25368"/>
    <cellStyle name="Percent 5 2 2 4 7" xfId="29264"/>
    <cellStyle name="Percent 5 2 2 5" xfId="4792"/>
    <cellStyle name="Percent 5 2 2 5 2" xfId="9764"/>
    <cellStyle name="Percent 5 2 2 5 3" xfId="14042"/>
    <cellStyle name="Percent 5 2 2 5 4" xfId="18299"/>
    <cellStyle name="Percent 5 2 2 5 5" xfId="22516"/>
    <cellStyle name="Percent 5 2 2 5 6" xfId="26702"/>
    <cellStyle name="Percent 5 2 2 5 7" xfId="30581"/>
    <cellStyle name="Percent 5 2 2 6" xfId="5710"/>
    <cellStyle name="Percent 5 2 2 7" xfId="10002"/>
    <cellStyle name="Percent 5 2 2 8" xfId="14280"/>
    <cellStyle name="Percent 5 2 2 9" xfId="18537"/>
    <cellStyle name="Percent 5 2 3" xfId="1991"/>
    <cellStyle name="Percent 5 2 3 2" xfId="3772"/>
    <cellStyle name="Percent 5 2 3 2 2" xfId="8746"/>
    <cellStyle name="Percent 5 2 3 2 3" xfId="13023"/>
    <cellStyle name="Percent 5 2 3 2 4" xfId="17282"/>
    <cellStyle name="Percent 5 2 3 2 5" xfId="21501"/>
    <cellStyle name="Percent 5 2 3 2 6" xfId="25696"/>
    <cellStyle name="Percent 5 2 3 2 7" xfId="29592"/>
    <cellStyle name="Percent 5 2 3 3" xfId="6967"/>
    <cellStyle name="Percent 5 2 3 4" xfId="11252"/>
    <cellStyle name="Percent 5 2 3 5" xfId="15524"/>
    <cellStyle name="Percent 5 2 3 6" xfId="19759"/>
    <cellStyle name="Percent 5 2 3 7" xfId="23997"/>
    <cellStyle name="Percent 5 2 3 8" xfId="28075"/>
    <cellStyle name="Percent 5 2 4" xfId="1130"/>
    <cellStyle name="Percent 5 2 4 2" xfId="6107"/>
    <cellStyle name="Percent 5 2 4 3" xfId="10396"/>
    <cellStyle name="Percent 5 2 4 4" xfId="14674"/>
    <cellStyle name="Percent 5 2 4 5" xfId="18917"/>
    <cellStyle name="Percent 5 2 4 6" xfId="23163"/>
    <cellStyle name="Percent 5 2 4 7" xfId="27268"/>
    <cellStyle name="Percent 5 2 5" xfId="3114"/>
    <cellStyle name="Percent 5 2 5 2" xfId="8088"/>
    <cellStyle name="Percent 5 2 5 3" xfId="12365"/>
    <cellStyle name="Percent 5 2 5 4" xfId="16625"/>
    <cellStyle name="Percent 5 2 5 5" xfId="20843"/>
    <cellStyle name="Percent 5 2 5 6" xfId="25039"/>
    <cellStyle name="Percent 5 2 5 7" xfId="28935"/>
    <cellStyle name="Percent 5 2 6" xfId="4463"/>
    <cellStyle name="Percent 5 2 6 2" xfId="9435"/>
    <cellStyle name="Percent 5 2 6 3" xfId="13713"/>
    <cellStyle name="Percent 5 2 6 4" xfId="17970"/>
    <cellStyle name="Percent 5 2 6 5" xfId="22187"/>
    <cellStyle name="Percent 5 2 6 6" xfId="26373"/>
    <cellStyle name="Percent 5 2 6 7" xfId="30252"/>
    <cellStyle name="Percent 5 2 7" xfId="5337"/>
    <cellStyle name="Percent 5 2 8" xfId="5904"/>
    <cellStyle name="Percent 5 2 9" xfId="10196"/>
    <cellStyle name="Percent 6" xfId="589"/>
    <cellStyle name="Percent 6 2" xfId="1834"/>
    <cellStyle name="Percent 6 2 2" xfId="2664"/>
    <cellStyle name="Percent 6 2 2 2" xfId="7640"/>
    <cellStyle name="Percent 6 2 2 3" xfId="11923"/>
    <cellStyle name="Percent 6 2 2 4" xfId="16196"/>
    <cellStyle name="Percent 6 2 2 5" xfId="20431"/>
    <cellStyle name="Percent 6 2 2 6" xfId="24667"/>
    <cellStyle name="Percent 6 2 2 7" xfId="28740"/>
    <cellStyle name="Percent 6 2 3" xfId="6810"/>
    <cellStyle name="Percent 6 2 4" xfId="11097"/>
    <cellStyle name="Percent 6 2 5" xfId="15372"/>
    <cellStyle name="Percent 6 2 6" xfId="19608"/>
    <cellStyle name="Percent 6 2 7" xfId="23851"/>
    <cellStyle name="Percent 6 2 8" xfId="27935"/>
    <cellStyle name="Percent 6 3" xfId="2126"/>
    <cellStyle name="Percent 6 3 2" xfId="7102"/>
    <cellStyle name="Percent 6 3 3" xfId="11387"/>
    <cellStyle name="Percent 6 3 4" xfId="15659"/>
    <cellStyle name="Percent 6 3 5" xfId="19894"/>
    <cellStyle name="Percent 6 3 6" xfId="24132"/>
    <cellStyle name="Percent 6 3 7" xfId="28210"/>
    <cellStyle name="Percent 6 4" xfId="1267"/>
    <cellStyle name="Percent 6 4 2" xfId="6244"/>
    <cellStyle name="Percent 6 4 3" xfId="10533"/>
    <cellStyle name="Percent 6 4 4" xfId="14809"/>
    <cellStyle name="Percent 6 4 5" xfId="19052"/>
    <cellStyle name="Percent 6 4 6" xfId="23298"/>
    <cellStyle name="Percent 6 4 7" xfId="27403"/>
    <cellStyle name="Percent 6 5" xfId="2736"/>
    <cellStyle name="Percent 7" xfId="1338"/>
    <cellStyle name="Percent 7 2" xfId="2195"/>
    <cellStyle name="Percent 7 2 2" xfId="7171"/>
    <cellStyle name="Percent 7 2 3" xfId="11456"/>
    <cellStyle name="Percent 7 2 4" xfId="15728"/>
    <cellStyle name="Percent 7 2 5" xfId="19963"/>
    <cellStyle name="Percent 7 2 6" xfId="24201"/>
    <cellStyle name="Percent 7 2 7" xfId="28279"/>
    <cellStyle name="Percent 7 3" xfId="6315"/>
    <cellStyle name="Percent 7 4" xfId="10604"/>
    <cellStyle name="Percent 7 5" xfId="14880"/>
    <cellStyle name="Percent 7 6" xfId="19122"/>
    <cellStyle name="Percent 7 7" xfId="23369"/>
    <cellStyle name="Percent 7 8" xfId="27472"/>
    <cellStyle name="Percent 8" xfId="1835"/>
    <cellStyle name="Percent 8 2" xfId="2665"/>
    <cellStyle name="Percent 8 2 2" xfId="7641"/>
    <cellStyle name="Percent 8 2 3" xfId="11924"/>
    <cellStyle name="Percent 8 2 4" xfId="16197"/>
    <cellStyle name="Percent 8 2 5" xfId="20432"/>
    <cellStyle name="Percent 8 2 6" xfId="24668"/>
    <cellStyle name="Percent 8 2 7" xfId="28741"/>
    <cellStyle name="Percent 8 3" xfId="6811"/>
    <cellStyle name="Percent 8 4" xfId="11098"/>
    <cellStyle name="Percent 8 5" xfId="15373"/>
    <cellStyle name="Percent 8 6" xfId="19609"/>
    <cellStyle name="Percent 8 7" xfId="23852"/>
    <cellStyle name="Percent 8 8" xfId="27936"/>
    <cellStyle name="Percent 9" xfId="3022"/>
    <cellStyle name="Section Break" xfId="2806"/>
    <cellStyle name="Section Break: parent row" xfId="1099"/>
    <cellStyle name="Style 1" xfId="195"/>
    <cellStyle name="Style 1 2" xfId="1836"/>
    <cellStyle name="Style 1 2 2" xfId="2666"/>
    <cellStyle name="Style 1 3" xfId="1896"/>
    <cellStyle name="Table title" xfId="2780"/>
    <cellStyle name="Title" xfId="50" builtinId="15" customBuiltin="1"/>
    <cellStyle name="Title 2" xfId="56"/>
    <cellStyle name="Title 2 2" xfId="4323"/>
    <cellStyle name="Title 3" xfId="161"/>
    <cellStyle name="Title 4" xfId="212"/>
    <cellStyle name="Title 5" xfId="590"/>
    <cellStyle name="Total" xfId="51" builtinId="25" customBuiltin="1"/>
    <cellStyle name="Total 2" xfId="72"/>
    <cellStyle name="Total 2 2" xfId="4324"/>
    <cellStyle name="Total 3" xfId="162"/>
    <cellStyle name="Total 3 2" xfId="1837"/>
    <cellStyle name="Total 3 2 2" xfId="2667"/>
    <cellStyle name="Total 3 3" xfId="1844"/>
    <cellStyle name="Total 4" xfId="261"/>
    <cellStyle name="Total 4 2" xfId="1928"/>
    <cellStyle name="Total 5" xfId="591"/>
    <cellStyle name="Total 5 2" xfId="2668"/>
    <cellStyle name="Total 5 3" xfId="2947"/>
    <cellStyle name="Warning Text" xfId="52" builtinId="11" customBuiltin="1"/>
    <cellStyle name="Warning Text 2" xfId="69"/>
    <cellStyle name="Warning Text 2 2" xfId="4325"/>
    <cellStyle name="Warning Text 3" xfId="163"/>
    <cellStyle name="Warning Text 4" xfId="264"/>
    <cellStyle name="Warning Text 5" xfId="592"/>
    <cellStyle name="WizardGenericStyleDate" xfId="184"/>
    <cellStyle name="WizardGenericStyleGeneral" xfId="187"/>
    <cellStyle name="WizardGenericStyleHeading1" xfId="211"/>
    <cellStyle name="WizardGenericStyleHeading2" xfId="274"/>
    <cellStyle name="WizardGenericStyleInterger" xfId="253"/>
    <cellStyle name="WizardGenericStyleMoney" xfId="260"/>
    <cellStyle name="WizardGenericStyleNumber" xfId="183"/>
    <cellStyle name="WizardGenericStylePercentage" xfId="186"/>
    <cellStyle name="WizardReportExecutiveHeading1" xfId="185"/>
    <cellStyle name="WizardReportExecutiveHeading2" xfId="182"/>
    <cellStyle name="WizardReportExecutiveHeading3" xfId="181"/>
  </cellStyles>
  <dxfs count="67">
    <dxf>
      <numFmt numFmtId="1" formatCode="0"/>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numFmt numFmtId="12" formatCode="&quot;$&quot;#,##0.00_);[Red]\(&quot;$&quot;#,##0.00\)"/>
      <fill>
        <patternFill patternType="none">
          <fgColor indexed="64"/>
          <bgColor indexed="65"/>
        </patternFill>
      </fill>
    </dxf>
    <dxf>
      <font>
        <b val="0"/>
        <i val="0"/>
        <strike val="0"/>
        <condense val="0"/>
        <extend val="0"/>
        <outline val="0"/>
        <shadow val="0"/>
        <u val="none"/>
        <vertAlign val="baseline"/>
        <sz val="8"/>
        <color auto="1"/>
        <name val="Arial"/>
        <scheme val="none"/>
      </font>
      <fill>
        <patternFill patternType="none">
          <fgColor indexed="64"/>
          <bgColor indexed="65"/>
        </patternFill>
      </fill>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dxf>
    <dxf>
      <font>
        <b/>
        <i val="0"/>
        <strike val="0"/>
        <condense val="0"/>
        <extend val="0"/>
        <outline val="0"/>
        <shadow val="0"/>
        <u val="none"/>
        <vertAlign val="baseline"/>
        <sz val="10"/>
        <color theme="0"/>
        <name val="Arial"/>
        <scheme val="none"/>
      </font>
      <fill>
        <patternFill patternType="none">
          <fgColor indexed="64"/>
          <bgColor indexed="65"/>
        </patternFill>
      </fill>
      <alignment horizontal="left" vertical="bottom" textRotation="0" wrapText="0" indent="0" justifyLastLine="0" shrinkToFit="0" readingOrder="0"/>
      <protection locked="1" hidden="0"/>
    </dxf>
    <dxf>
      <font>
        <b val="0"/>
        <i val="0"/>
      </font>
    </dxf>
  </dxfs>
  <tableStyles count="1" defaultTableStyle="TableStyleMedium9" defaultPivotStyle="PivotStyleLight16">
    <tableStyle name="Table Style 1" pivot="0" count="1">
      <tableStyleElement type="firstRowStripe" dxfId="66"/>
    </tableStyle>
  </tableStyles>
  <colors>
    <mruColors>
      <color rgb="FF0000FF"/>
      <color rgb="FFE4E7F4"/>
      <color rgb="FF2E3C76"/>
      <color rgb="FF88898C"/>
      <color rgb="FFD8DDF0"/>
      <color rgb="FFCDD3EB"/>
      <color rgb="FF202842"/>
      <color rgb="FF9FED9B"/>
      <color rgb="FF8000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5" b="1" i="0" u="none" strike="noStrike" baseline="0">
                <a:solidFill>
                  <a:srgbClr val="000000"/>
                </a:solidFill>
                <a:latin typeface="Arial"/>
                <a:ea typeface="Arial"/>
                <a:cs typeface="Arial"/>
              </a:defRPr>
            </a:pPr>
            <a:r>
              <a:rPr lang="en-US"/>
              <a:t>BC Ratio of Energy Projects at Different Oil Price</a:t>
            </a:r>
          </a:p>
        </c:rich>
      </c:tx>
      <c:overlay val="0"/>
      <c:spPr>
        <a:noFill/>
        <a:ln w="25400">
          <a:noFill/>
        </a:ln>
      </c:spPr>
    </c:title>
    <c:autoTitleDeleted val="0"/>
    <c:plotArea>
      <c:layout/>
      <c:lineChart>
        <c:grouping val="standard"/>
        <c:varyColors val="0"/>
        <c:ser>
          <c:idx val="2"/>
          <c:order val="0"/>
          <c:tx>
            <c:v>Reynolds Creek Hydr</c:v>
          </c:tx>
          <c:spPr>
            <a:ln w="12700">
              <a:solidFill>
                <a:srgbClr val="800000"/>
              </a:solidFill>
              <a:prstDash val="solid"/>
            </a:ln>
          </c:spPr>
          <c:marker>
            <c:symbol val="square"/>
            <c:size val="5"/>
            <c:spPr>
              <a:solidFill>
                <a:srgbClr val="800000"/>
              </a:solidFill>
              <a:ln>
                <a:solidFill>
                  <a:srgbClr val="800000"/>
                </a:solidFill>
                <a:prstDash val="solid"/>
              </a:ln>
            </c:spPr>
          </c:marker>
          <c:val>
            <c:numRef>
              <c:f>Home!#REF!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Home!#REF!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D69A-4D7A-8FD7-EDAEB41D92DD}"/>
            </c:ext>
          </c:extLst>
        </c:ser>
        <c:ser>
          <c:idx val="4"/>
          <c:order val="1"/>
          <c:tx>
            <c:v>Kwig Wind</c:v>
          </c:tx>
          <c:spPr>
            <a:ln w="12700">
              <a:solidFill>
                <a:srgbClr val="FF6600"/>
              </a:solidFill>
              <a:prstDash val="solid"/>
            </a:ln>
          </c:spPr>
          <c:marker>
            <c:symbol val="diamond"/>
            <c:size val="5"/>
            <c:spPr>
              <a:solidFill>
                <a:srgbClr val="FF6600"/>
              </a:solidFill>
              <a:ln>
                <a:solidFill>
                  <a:srgbClr val="FF6600"/>
                </a:solidFill>
                <a:prstDash val="solid"/>
              </a:ln>
            </c:spPr>
          </c:marker>
          <c:val>
            <c:numRef>
              <c:f>Home!#REF!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Home!#REF!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D69A-4D7A-8FD7-EDAEB41D92DD}"/>
            </c:ext>
          </c:extLst>
        </c:ser>
        <c:ser>
          <c:idx val="0"/>
          <c:order val="2"/>
          <c:tx>
            <c:v>Tok Wood</c:v>
          </c:tx>
          <c:spPr>
            <a:ln w="12700">
              <a:solidFill>
                <a:srgbClr val="000080"/>
              </a:solidFill>
              <a:prstDash val="solid"/>
            </a:ln>
          </c:spPr>
          <c:marker>
            <c:symbol val="circle"/>
            <c:size val="5"/>
            <c:spPr>
              <a:solidFill>
                <a:srgbClr val="000080"/>
              </a:solidFill>
              <a:ln>
                <a:solidFill>
                  <a:srgbClr val="000080"/>
                </a:solidFill>
                <a:prstDash val="solid"/>
              </a:ln>
            </c:spPr>
          </c:marker>
          <c:val>
            <c:numRef>
              <c:f>Home!#REF!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Home!#REF!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D69A-4D7A-8FD7-EDAEB41D92DD}"/>
            </c:ext>
          </c:extLst>
        </c:ser>
        <c:ser>
          <c:idx val="1"/>
          <c:order val="3"/>
          <c:tx>
            <c:v>Quinhagak Wind</c:v>
          </c:tx>
          <c:spPr>
            <a:ln w="12700">
              <a:solidFill>
                <a:srgbClr val="FF0000"/>
              </a:solidFill>
              <a:prstDash val="solid"/>
            </a:ln>
          </c:spPr>
          <c:marker>
            <c:symbol val="triangle"/>
            <c:size val="5"/>
            <c:spPr>
              <a:solidFill>
                <a:srgbClr val="FF0000"/>
              </a:solidFill>
              <a:ln>
                <a:solidFill>
                  <a:srgbClr val="FF0000"/>
                </a:solidFill>
                <a:prstDash val="solid"/>
              </a:ln>
            </c:spPr>
          </c:marker>
          <c:val>
            <c:numRef>
              <c:f>Home!#REF!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Home!#REF!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D69A-4D7A-8FD7-EDAEB41D92DD}"/>
            </c:ext>
          </c:extLst>
        </c:ser>
        <c:dLbls>
          <c:showLegendKey val="0"/>
          <c:showVal val="0"/>
          <c:showCatName val="0"/>
          <c:showSerName val="0"/>
          <c:showPercent val="0"/>
          <c:showBubbleSize val="0"/>
        </c:dLbls>
        <c:marker val="1"/>
        <c:smooth val="0"/>
        <c:axId val="499890896"/>
        <c:axId val="499046824"/>
      </c:lineChart>
      <c:catAx>
        <c:axId val="499890896"/>
        <c:scaling>
          <c:orientation val="minMax"/>
        </c:scaling>
        <c:delete val="0"/>
        <c:axPos val="b"/>
        <c:title>
          <c:tx>
            <c:rich>
              <a:bodyPr/>
              <a:lstStyle/>
              <a:p>
                <a:pPr>
                  <a:defRPr sz="100" b="1" i="0" u="none" strike="noStrike" baseline="0">
                    <a:solidFill>
                      <a:srgbClr val="000000"/>
                    </a:solidFill>
                    <a:latin typeface="Arial"/>
                    <a:ea typeface="Arial"/>
                    <a:cs typeface="Arial"/>
                  </a:defRPr>
                </a:pPr>
                <a:r>
                  <a:rPr lang="en-US"/>
                  <a:t>Crude Oil Price</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n-US"/>
          </a:p>
        </c:txPr>
        <c:crossAx val="499046824"/>
        <c:crosses val="autoZero"/>
        <c:auto val="1"/>
        <c:lblAlgn val="ctr"/>
        <c:lblOffset val="0"/>
        <c:tickLblSkip val="1"/>
        <c:tickMarkSkip val="1"/>
        <c:noMultiLvlLbl val="0"/>
      </c:catAx>
      <c:valAx>
        <c:axId val="499046824"/>
        <c:scaling>
          <c:orientation val="minMax"/>
        </c:scaling>
        <c:delete val="0"/>
        <c:axPos val="l"/>
        <c:majorGridlines>
          <c:spPr>
            <a:ln w="3175">
              <a:solidFill>
                <a:srgbClr val="000000"/>
              </a:solidFill>
              <a:prstDash val="solid"/>
            </a:ln>
          </c:spPr>
        </c:majorGridlines>
        <c:title>
          <c:tx>
            <c:rich>
              <a:bodyPr/>
              <a:lstStyle/>
              <a:p>
                <a:pPr>
                  <a:defRPr sz="100" b="1" i="0" u="none" strike="noStrike" baseline="0">
                    <a:solidFill>
                      <a:srgbClr val="000000"/>
                    </a:solidFill>
                    <a:latin typeface="Arial"/>
                    <a:ea typeface="Arial"/>
                    <a:cs typeface="Arial"/>
                  </a:defRPr>
                </a:pPr>
                <a:r>
                  <a:rPr lang="en-US"/>
                  <a:t>Benefit Cost Ratio</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n-US"/>
          </a:p>
        </c:txPr>
        <c:crossAx val="499890896"/>
        <c:crosses val="autoZero"/>
        <c:crossBetween val="between"/>
      </c:valAx>
      <c:spPr>
        <a:noFill/>
        <a:ln w="25400">
          <a:noFill/>
        </a:ln>
      </c:spPr>
    </c:plotArea>
    <c:legend>
      <c:legendPos val="b"/>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n-US"/>
    </a:p>
  </c:txPr>
  <c:printSettings>
    <c:headerFooter alignWithMargins="0"/>
    <c:pageMargins b="1" l="0.75000000000000266" r="0.75000000000000266"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2"/>
          <c:order val="0"/>
          <c:tx>
            <c:strRef>
              <c:f>'Carbon conversion factors'!$A$7</c:f>
              <c:strCache>
                <c:ptCount val="1"/>
                <c:pt idx="0">
                  <c:v>Low</c:v>
                </c:pt>
              </c:strCache>
            </c:strRef>
          </c:tx>
          <c:val>
            <c:numRef>
              <c:f>'Carbon conversion factors'!$C$7:$AD$7</c:f>
            </c:numRef>
          </c:val>
          <c:smooth val="0"/>
          <c:extLst>
            <c:ext xmlns:c15="http://schemas.microsoft.com/office/drawing/2012/chart" uri="{02D57815-91ED-43cb-92C2-25804820EDAC}">
              <c15:filteredCategoryTitle>
                <c15:cat>
                  <c:multiLvlStrRef>
                    <c:extLst>
                      <c:ext uri="{02D57815-91ED-43cb-92C2-25804820EDAC}">
                        <c15:formulaRef>
                          <c15:sqref>'Carbon conversion factors'!$C$6:$AD$6</c15:sqref>
                        </c15:formulaRef>
                      </c:ext>
                    </c:extLst>
                  </c:multiLvlStrRef>
                </c15:cat>
              </c15:filteredCategoryTitle>
            </c:ext>
            <c:ext xmlns:c16="http://schemas.microsoft.com/office/drawing/2014/chart" uri="{C3380CC4-5D6E-409C-BE32-E72D297353CC}">
              <c16:uniqueId val="{00000000-3D30-41B2-9F5F-8C1F204D48A5}"/>
            </c:ext>
          </c:extLst>
        </c:ser>
        <c:ser>
          <c:idx val="3"/>
          <c:order val="1"/>
          <c:tx>
            <c:strRef>
              <c:f>'Carbon conversion factors'!$A$8</c:f>
              <c:strCache>
                <c:ptCount val="1"/>
                <c:pt idx="0">
                  <c:v>Mid</c:v>
                </c:pt>
              </c:strCache>
            </c:strRef>
          </c:tx>
          <c:spPr>
            <a:ln>
              <a:solidFill>
                <a:schemeClr val="accent6"/>
              </a:solidFill>
            </a:ln>
          </c:spPr>
          <c:marker>
            <c:spPr>
              <a:ln>
                <a:solidFill>
                  <a:schemeClr val="accent6"/>
                </a:solidFill>
              </a:ln>
            </c:spPr>
          </c:marker>
          <c:val>
            <c:numRef>
              <c:f>'Carbon conversion factors'!$C$8:$AD$8</c:f>
            </c:numRef>
          </c:val>
          <c:smooth val="0"/>
          <c:extLst>
            <c:ext xmlns:c15="http://schemas.microsoft.com/office/drawing/2012/chart" uri="{02D57815-91ED-43cb-92C2-25804820EDAC}">
              <c15:filteredCategoryTitle>
                <c15:cat>
                  <c:multiLvlStrRef>
                    <c:extLst>
                      <c:ext uri="{02D57815-91ED-43cb-92C2-25804820EDAC}">
                        <c15:formulaRef>
                          <c15:sqref>'Carbon conversion factors'!$C$6:$AD$6</c15:sqref>
                        </c15:formulaRef>
                      </c:ext>
                    </c:extLst>
                  </c:multiLvlStrRef>
                </c15:cat>
              </c15:filteredCategoryTitle>
            </c:ext>
            <c:ext xmlns:c16="http://schemas.microsoft.com/office/drawing/2014/chart" uri="{C3380CC4-5D6E-409C-BE32-E72D297353CC}">
              <c16:uniqueId val="{00000001-3D30-41B2-9F5F-8C1F204D48A5}"/>
            </c:ext>
          </c:extLst>
        </c:ser>
        <c:ser>
          <c:idx val="0"/>
          <c:order val="2"/>
          <c:tx>
            <c:strRef>
              <c:f>'Carbon conversion factors'!$A$9</c:f>
              <c:strCache>
                <c:ptCount val="1"/>
                <c:pt idx="0">
                  <c:v>High</c:v>
                </c:pt>
              </c:strCache>
            </c:strRef>
          </c:tx>
          <c:val>
            <c:numRef>
              <c:f>'Carbon conversion factors'!$C$9:$AD$9</c:f>
            </c:numRef>
          </c:val>
          <c:smooth val="0"/>
          <c:extLst>
            <c:ext xmlns:c15="http://schemas.microsoft.com/office/drawing/2012/chart" uri="{02D57815-91ED-43cb-92C2-25804820EDAC}">
              <c15:filteredCategoryTitle>
                <c15:cat>
                  <c:multiLvlStrRef>
                    <c:extLst>
                      <c:ext uri="{02D57815-91ED-43cb-92C2-25804820EDAC}">
                        <c15:formulaRef>
                          <c15:sqref>'Carbon conversion factors'!$C$6:$AD$6</c15:sqref>
                        </c15:formulaRef>
                      </c:ext>
                    </c:extLst>
                  </c:multiLvlStrRef>
                </c15:cat>
              </c15:filteredCategoryTitle>
            </c:ext>
            <c:ext xmlns:c16="http://schemas.microsoft.com/office/drawing/2014/chart" uri="{C3380CC4-5D6E-409C-BE32-E72D297353CC}">
              <c16:uniqueId val="{00000002-3D30-41B2-9F5F-8C1F204D48A5}"/>
            </c:ext>
          </c:extLst>
        </c:ser>
        <c:dLbls>
          <c:showLegendKey val="0"/>
          <c:showVal val="0"/>
          <c:showCatName val="0"/>
          <c:showSerName val="0"/>
          <c:showPercent val="0"/>
          <c:showBubbleSize val="0"/>
        </c:dLbls>
        <c:marker val="1"/>
        <c:smooth val="0"/>
        <c:axId val="503478688"/>
        <c:axId val="503479472"/>
      </c:lineChart>
      <c:catAx>
        <c:axId val="503478688"/>
        <c:scaling>
          <c:orientation val="minMax"/>
        </c:scaling>
        <c:delete val="0"/>
        <c:axPos val="b"/>
        <c:numFmt formatCode="General" sourceLinked="1"/>
        <c:majorTickMark val="out"/>
        <c:minorTickMark val="none"/>
        <c:tickLblPos val="nextTo"/>
        <c:crossAx val="503479472"/>
        <c:crosses val="autoZero"/>
        <c:auto val="1"/>
        <c:lblAlgn val="ctr"/>
        <c:lblOffset val="100"/>
        <c:noMultiLvlLbl val="0"/>
      </c:catAx>
      <c:valAx>
        <c:axId val="503479472"/>
        <c:scaling>
          <c:orientation val="minMax"/>
        </c:scaling>
        <c:delete val="0"/>
        <c:axPos val="l"/>
        <c:majorGridlines/>
        <c:title>
          <c:tx>
            <c:rich>
              <a:bodyPr rot="-5400000" vert="horz"/>
              <a:lstStyle/>
              <a:p>
                <a:pPr>
                  <a:defRPr/>
                </a:pPr>
                <a:r>
                  <a:rPr lang="en-US"/>
                  <a:t>2015$ per Metric Ton CO2</a:t>
                </a:r>
              </a:p>
            </c:rich>
          </c:tx>
          <c:overlay val="0"/>
        </c:title>
        <c:numFmt formatCode="#,##0_);\(#,##0\)" sourceLinked="0"/>
        <c:majorTickMark val="out"/>
        <c:minorTickMark val="none"/>
        <c:tickLblPos val="nextTo"/>
        <c:crossAx val="503478688"/>
        <c:crosses val="autoZero"/>
        <c:crossBetween val="between"/>
      </c:valAx>
    </c:plotArea>
    <c:legend>
      <c:legendPos val="r"/>
      <c:overlay val="0"/>
    </c:legend>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hyperlink" Target="http://www.eia.gov/forecasts/aeo/" TargetMode="Externa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6</xdr:col>
      <xdr:colOff>0</xdr:colOff>
      <xdr:row>22</xdr:row>
      <xdr:rowOff>0</xdr:rowOff>
    </xdr:from>
    <xdr:to>
      <xdr:col>6</xdr:col>
      <xdr:colOff>0</xdr:colOff>
      <xdr:row>22</xdr:row>
      <xdr:rowOff>0</xdr:rowOff>
    </xdr:to>
    <xdr:graphicFrame macro="">
      <xdr:nvGraphicFramePr>
        <xdr:cNvPr id="307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38100</xdr:colOff>
      <xdr:row>2</xdr:row>
      <xdr:rowOff>57150</xdr:rowOff>
    </xdr:from>
    <xdr:to>
      <xdr:col>8</xdr:col>
      <xdr:colOff>304800</xdr:colOff>
      <xdr:row>12</xdr:row>
      <xdr:rowOff>152400</xdr:rowOff>
    </xdr:to>
    <xdr:sp macro="" textlink="">
      <xdr:nvSpPr>
        <xdr:cNvPr id="3" name="TextBox 2"/>
        <xdr:cNvSpPr txBox="1"/>
      </xdr:nvSpPr>
      <xdr:spPr>
        <a:xfrm>
          <a:off x="6286500" y="419100"/>
          <a:ext cx="5829300" cy="2219325"/>
        </a:xfrm>
        <a:prstGeom prst="rect">
          <a:avLst/>
        </a:prstGeom>
        <a:ln>
          <a:solidFill>
            <a:schemeClr val="tx2"/>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There are a couple of important changes in this year's REF evaluation model. More detailed explanations of these changes can be found in the "Assumptions" and "Instructions" tabs. Review the information provided in this workbook prior to using. Changes include:</a:t>
          </a:r>
        </a:p>
        <a:p>
          <a:pPr lvl="0"/>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To</a:t>
          </a:r>
          <a:r>
            <a:rPr lang="en-US" sz="1100" baseline="0">
              <a:solidFill>
                <a:schemeClr val="dk1"/>
              </a:solidFill>
              <a:effectLst/>
              <a:latin typeface="+mn-lt"/>
              <a:ea typeface="+mn-ea"/>
              <a:cs typeface="+mn-cs"/>
            </a:rPr>
            <a:t> simplify the economic model from previous years, t</a:t>
          </a:r>
          <a:r>
            <a:rPr lang="en-US" sz="1100">
              <a:solidFill>
                <a:schemeClr val="dk1"/>
              </a:solidFill>
              <a:effectLst/>
              <a:latin typeface="+mn-lt"/>
              <a:ea typeface="+mn-ea"/>
              <a:cs typeface="+mn-cs"/>
            </a:rPr>
            <a:t>here is now just one model to use for all projects. Diesels ON and Diesels OFF functions are captured by including the number of hours of</a:t>
          </a:r>
          <a:r>
            <a:rPr lang="en-US" sz="1100" baseline="0">
              <a:solidFill>
                <a:schemeClr val="dk1"/>
              </a:solidFill>
              <a:effectLst/>
              <a:latin typeface="+mn-lt"/>
              <a:ea typeface="+mn-ea"/>
              <a:cs typeface="+mn-cs"/>
            </a:rPr>
            <a:t> Diesels OFF operations in the appropriate cell. </a:t>
          </a:r>
          <a:endParaRPr lang="en-US" sz="1100">
            <a:solidFill>
              <a:schemeClr val="dk1"/>
            </a:solidFill>
            <a:effectLst/>
            <a:latin typeface="+mn-lt"/>
            <a:ea typeface="+mn-ea"/>
            <a:cs typeface="+mn-cs"/>
          </a:endParaRPr>
        </a:p>
        <a:p>
          <a:pPr lvl="0"/>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See tab "2020 Updates" for all changes to the model</a:t>
          </a:r>
        </a:p>
        <a:p>
          <a:pPr lvl="0"/>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When using the model please remember to only change the values in the blue shaded cells.</a:t>
          </a:r>
        </a:p>
        <a:p>
          <a:endParaRPr lang="en-US" sz="1100"/>
        </a:p>
      </xdr:txBody>
    </xdr:sp>
    <xdr:clientData/>
  </xdr:twoCellAnchor>
  <xdr:twoCellAnchor editAs="oneCell">
    <xdr:from>
      <xdr:col>0</xdr:col>
      <xdr:colOff>593436</xdr:colOff>
      <xdr:row>1</xdr:row>
      <xdr:rowOff>123825</xdr:rowOff>
    </xdr:from>
    <xdr:to>
      <xdr:col>3</xdr:col>
      <xdr:colOff>359309</xdr:colOff>
      <xdr:row>8</xdr:row>
      <xdr:rowOff>57151</xdr:rowOff>
    </xdr:to>
    <xdr:pic>
      <xdr:nvPicPr>
        <xdr:cNvPr id="4" name="Picture 3"/>
        <xdr:cNvPicPr>
          <a:picLocks noChangeAspect="1"/>
        </xdr:cNvPicPr>
      </xdr:nvPicPr>
      <xdr:blipFill>
        <a:blip xmlns:r="http://schemas.openxmlformats.org/officeDocument/2006/relationships" r:embed="rId2"/>
        <a:stretch>
          <a:fillRect/>
        </a:stretch>
      </xdr:blipFill>
      <xdr:spPr>
        <a:xfrm>
          <a:off x="593436" y="285750"/>
          <a:ext cx="5118923" cy="1333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133350</xdr:colOff>
          <xdr:row>5</xdr:row>
          <xdr:rowOff>171450</xdr:rowOff>
        </xdr:from>
        <xdr:to>
          <xdr:col>10</xdr:col>
          <xdr:colOff>152400</xdr:colOff>
          <xdr:row>10</xdr:row>
          <xdr:rowOff>66675</xdr:rowOff>
        </xdr:to>
        <xdr:sp macro="" textlink="">
          <xdr:nvSpPr>
            <xdr:cNvPr id="19459" name="Object 3" hidden="1">
              <a:extLst>
                <a:ext uri="{63B3BB69-23CF-44E3-9099-C40C66FF867C}">
                  <a14:compatExt spid="_x0000_s1945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228600</xdr:colOff>
      <xdr:row>27</xdr:row>
      <xdr:rowOff>9524</xdr:rowOff>
    </xdr:from>
    <xdr:to>
      <xdr:col>6</xdr:col>
      <xdr:colOff>0</xdr:colOff>
      <xdr:row>54</xdr:row>
      <xdr:rowOff>57150</xdr:rowOff>
    </xdr:to>
    <xdr:sp macro="" textlink="">
      <xdr:nvSpPr>
        <xdr:cNvPr id="2" name="TextBox 1">
          <a:hlinkClick xmlns:r="http://schemas.openxmlformats.org/officeDocument/2006/relationships" r:id="rId1"/>
        </xdr:cNvPr>
        <xdr:cNvSpPr txBox="1"/>
      </xdr:nvSpPr>
      <xdr:spPr>
        <a:xfrm>
          <a:off x="228600" y="6915149"/>
          <a:ext cx="7753350" cy="4419601"/>
        </a:xfrm>
        <a:prstGeom prst="rect">
          <a:avLst/>
        </a:prstGeom>
        <a:ln>
          <a:solidFill>
            <a:srgbClr val="2E3C76"/>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100">
              <a:solidFill>
                <a:schemeClr val="dk1"/>
              </a:solidFill>
              <a:effectLst/>
              <a:latin typeface="Arial" panose="020B0604020202020204" pitchFamily="34" charset="0"/>
              <a:ea typeface="+mn-ea"/>
              <a:cs typeface="Arial" panose="020B0604020202020204" pitchFamily="34" charset="0"/>
            </a:rPr>
            <a:t>Diesels</a:t>
          </a:r>
          <a:r>
            <a:rPr lang="en-US" sz="1100" baseline="0">
              <a:solidFill>
                <a:schemeClr val="dk1"/>
              </a:solidFill>
              <a:effectLst/>
              <a:latin typeface="Arial" panose="020B0604020202020204" pitchFamily="34" charset="0"/>
              <a:ea typeface="+mn-ea"/>
              <a:cs typeface="Arial" panose="020B0604020202020204" pitchFamily="34" charset="0"/>
            </a:rPr>
            <a:t> ON - Diesels ON refers to projects where the base diesel powerhouse will be left on while renewable(s) are generating. Most projects that submit applications to the Renewable Energy Fund fall into this category. For these projects we assume zero change in the O&amp;M costs associated with operating the diesel portion of the powerhouse. </a:t>
          </a:r>
        </a:p>
        <a:p>
          <a:endParaRPr lang="en-US" sz="1100" baseline="0">
            <a:solidFill>
              <a:schemeClr val="dk1"/>
            </a:solidFill>
            <a:effectLst/>
            <a:latin typeface="Arial" panose="020B0604020202020204" pitchFamily="34" charset="0"/>
            <a:ea typeface="+mn-ea"/>
            <a:cs typeface="Arial" panose="020B0604020202020204" pitchFamily="34" charset="0"/>
          </a:endParaRPr>
        </a:p>
        <a:p>
          <a:r>
            <a:rPr lang="en-US" sz="1100" baseline="0">
              <a:solidFill>
                <a:schemeClr val="dk1"/>
              </a:solidFill>
              <a:effectLst/>
              <a:latin typeface="Arial" panose="020B0604020202020204" pitchFamily="34" charset="0"/>
              <a:ea typeface="+mn-ea"/>
              <a:cs typeface="Arial" panose="020B0604020202020204" pitchFamily="34" charset="0"/>
            </a:rPr>
            <a:t>Diesels OFF - Diesels OFF refers to projects where the base diesel powerhouse will be tuned off while the renewable(s) are generating. Generally, hydroelectric projects are the only renewable used for electric generation that will fall into this category. For these projects we assume savings from reductions in the O&amp;M costs associated with the diesel side of the powerhouse. For early stage applications (e.g. feasibility) the diesel related O&amp;M savings are calculated based on projected hours that the powerhouse will be off and assumed current run hours and converted into $/kWh. See calculations page.</a:t>
          </a:r>
        </a:p>
        <a:p>
          <a:endParaRPr lang="en-US" sz="1100" baseline="0">
            <a:solidFill>
              <a:schemeClr val="dk1"/>
            </a:solidFill>
            <a:effectLst/>
            <a:latin typeface="Arial" panose="020B0604020202020204" pitchFamily="34" charset="0"/>
            <a:ea typeface="+mn-ea"/>
            <a:cs typeface="Arial" panose="020B0604020202020204" pitchFamily="34" charset="0"/>
          </a:endParaRPr>
        </a:p>
        <a:p>
          <a:r>
            <a:rPr lang="en-US" sz="1100" baseline="0">
              <a:solidFill>
                <a:schemeClr val="dk1"/>
              </a:solidFill>
              <a:effectLst/>
              <a:latin typeface="Arial" panose="020B0604020202020204" pitchFamily="34" charset="0"/>
              <a:ea typeface="+mn-ea"/>
              <a:cs typeface="Arial" panose="020B0604020202020204" pitchFamily="34" charset="0"/>
            </a:rPr>
            <a:t>There are no changes to assumptions related to O&amp;M for heat projects. </a:t>
          </a:r>
        </a:p>
        <a:p>
          <a:endParaRPr lang="en-US" sz="1100" baseline="0">
            <a:solidFill>
              <a:schemeClr val="dk1"/>
            </a:solidFill>
            <a:effectLst/>
            <a:latin typeface="Arial" panose="020B0604020202020204" pitchFamily="34" charset="0"/>
            <a:ea typeface="+mn-ea"/>
            <a:cs typeface="Arial" panose="020B0604020202020204" pitchFamily="34" charset="0"/>
          </a:endParaRPr>
        </a:p>
        <a:p>
          <a:r>
            <a:rPr lang="en-US" sz="1100" baseline="0">
              <a:solidFill>
                <a:schemeClr val="dk1"/>
              </a:solidFill>
              <a:effectLst/>
              <a:latin typeface="Arial" panose="020B0604020202020204" pitchFamily="34" charset="0"/>
              <a:ea typeface="+mn-ea"/>
              <a:cs typeface="Arial" panose="020B0604020202020204" pitchFamily="34" charset="0"/>
            </a:rPr>
            <a:t>Fuel prices are used to estimate benefits of renewable projects. The fuel prices used in this model are described below, all prices are held constant in real terms past 2045:</a:t>
          </a:r>
        </a:p>
        <a:p>
          <a:r>
            <a:rPr lang="en-US" sz="1100" baseline="0">
              <a:solidFill>
                <a:schemeClr val="dk1"/>
              </a:solidFill>
              <a:effectLst/>
              <a:latin typeface="Arial" panose="020B0604020202020204" pitchFamily="34" charset="0"/>
              <a:ea typeface="+mn-ea"/>
              <a:cs typeface="Arial" panose="020B0604020202020204" pitchFamily="34" charset="0"/>
            </a:rPr>
            <a:t>1. For most PCE communities, ACEP developed a model to predict prices in specific rural Alaska communities at a given crude price. The model uses invoices for fuel purchases submitted to the RCA by PCE communities. The prediction models are divided by fuel delivery method; barge (ice free), barge (ice bound), air, and road. </a:t>
          </a:r>
          <a:r>
            <a:rPr lang="en-US" sz="1100" b="1" baseline="0">
              <a:solidFill>
                <a:srgbClr val="FF0000"/>
              </a:solidFill>
              <a:effectLst/>
              <a:latin typeface="Arial" panose="020B0604020202020204" pitchFamily="34" charset="0"/>
              <a:ea typeface="+mn-ea"/>
              <a:cs typeface="Arial" panose="020B0604020202020204" pitchFamily="34" charset="0"/>
            </a:rPr>
            <a:t>LINK REPORT</a:t>
          </a:r>
        </a:p>
        <a:p>
          <a:r>
            <a:rPr lang="en-US" sz="1100" baseline="0">
              <a:solidFill>
                <a:schemeClr val="dk1"/>
              </a:solidFill>
              <a:effectLst/>
              <a:latin typeface="Arial" panose="020B0604020202020204" pitchFamily="34" charset="0"/>
              <a:ea typeface="+mn-ea"/>
              <a:cs typeface="Arial" panose="020B0604020202020204" pitchFamily="34" charset="0"/>
            </a:rPr>
            <a:t>2. For rural communities where there was not an ACEP model to forecast the prices, a proxy community is used for predicting price. </a:t>
          </a:r>
        </a:p>
        <a:p>
          <a:r>
            <a:rPr lang="en-US" sz="1100" baseline="0">
              <a:solidFill>
                <a:schemeClr val="dk1"/>
              </a:solidFill>
              <a:effectLst/>
              <a:latin typeface="Arial" panose="020B0604020202020204" pitchFamily="34" charset="0"/>
              <a:ea typeface="+mn-ea"/>
              <a:cs typeface="Arial" panose="020B0604020202020204" pitchFamily="34" charset="0"/>
            </a:rPr>
            <a:t>3. For large communities not on PCE and without access to natural gas, AEA has contacted the community's utility to get the most recent fuel price. This most recent price is used as the basis for future escalation. The Brent crude price forecast is used to forecast the future community fuel price.</a:t>
          </a:r>
        </a:p>
        <a:p>
          <a:r>
            <a:rPr lang="en-US" sz="1100" baseline="0">
              <a:solidFill>
                <a:schemeClr val="dk1"/>
              </a:solidFill>
              <a:effectLst/>
              <a:latin typeface="Arial" panose="020B0604020202020204" pitchFamily="34" charset="0"/>
              <a:ea typeface="+mn-ea"/>
              <a:cs typeface="Arial" panose="020B0604020202020204" pitchFamily="34" charset="0"/>
            </a:rPr>
            <a:t>3. Brent crude prices are forecasted by the Energy Information Administration, 2015 Energy Outlook </a:t>
          </a:r>
          <a:r>
            <a:rPr lang="en-US" sz="1100" u="sng" baseline="0">
              <a:solidFill>
                <a:srgbClr val="0000FF"/>
              </a:solidFill>
              <a:effectLst/>
              <a:latin typeface="Arial" panose="020B0604020202020204" pitchFamily="34" charset="0"/>
              <a:ea typeface="+mn-ea"/>
              <a:cs typeface="Arial" panose="020B0604020202020204" pitchFamily="34" charset="0"/>
            </a:rPr>
            <a:t>www.eia.gov/forecasts/aeo/ </a:t>
          </a:r>
        </a:p>
        <a:p>
          <a:r>
            <a:rPr lang="en-US" sz="1100" baseline="0">
              <a:solidFill>
                <a:schemeClr val="dk1"/>
              </a:solidFill>
              <a:effectLst/>
              <a:latin typeface="Arial" panose="020B0604020202020204" pitchFamily="34" charset="0"/>
              <a:ea typeface="+mn-ea"/>
              <a:cs typeface="Arial" panose="020B0604020202020204" pitchFamily="34" charset="0"/>
            </a:rPr>
            <a:t>4. Natural gas: See notes on "Natural Gas Prices" tab.  </a:t>
          </a:r>
        </a:p>
        <a:p>
          <a:endParaRPr lang="en-US" sz="1100" baseline="0">
            <a:solidFill>
              <a:schemeClr val="dk1"/>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161925</xdr:colOff>
      <xdr:row>9</xdr:row>
      <xdr:rowOff>38099</xdr:rowOff>
    </xdr:from>
    <xdr:to>
      <xdr:col>5</xdr:col>
      <xdr:colOff>561975</xdr:colOff>
      <xdr:row>38</xdr:row>
      <xdr:rowOff>47625</xdr:rowOff>
    </xdr:to>
    <xdr:sp macro="" textlink="">
      <xdr:nvSpPr>
        <xdr:cNvPr id="14" name="TextBox 13"/>
        <xdr:cNvSpPr txBox="1"/>
      </xdr:nvSpPr>
      <xdr:spPr>
        <a:xfrm>
          <a:off x="161925" y="2276474"/>
          <a:ext cx="6238875" cy="4705351"/>
        </a:xfrm>
        <a:prstGeom prst="rect">
          <a:avLst/>
        </a:prstGeom>
        <a:ln>
          <a:solidFill>
            <a:srgbClr val="2E3C76"/>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Natural gas price</a:t>
          </a:r>
          <a:r>
            <a:rPr lang="en-US" sz="1100" baseline="0">
              <a:solidFill>
                <a:schemeClr val="dk1"/>
              </a:solidFill>
              <a:effectLst/>
              <a:latin typeface="+mn-lt"/>
              <a:ea typeface="+mn-ea"/>
              <a:cs typeface="+mn-cs"/>
            </a:rPr>
            <a:t> projections were developed by AEA</a:t>
          </a:r>
          <a:endParaRPr lang="en-US">
            <a:effectLst/>
          </a:endParaRPr>
        </a:p>
        <a:p>
          <a:r>
            <a:rPr lang="en-US" sz="1100">
              <a:solidFill>
                <a:schemeClr val="dk1"/>
              </a:solidFill>
              <a:effectLst/>
              <a:latin typeface="+mn-lt"/>
              <a:ea typeface="+mn-ea"/>
              <a:cs typeface="+mn-cs"/>
            </a:rPr>
            <a:t>1) The “natural gas price” in Cook Inlet is not singular.</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Prices are affected by multiple factors:</a:t>
          </a:r>
          <a:endParaRPr lang="en-US">
            <a:effectLst/>
          </a:endParaRPr>
        </a:p>
        <a:p>
          <a:pPr lvl="1"/>
          <a:r>
            <a:rPr lang="en-US" sz="1100">
              <a:solidFill>
                <a:schemeClr val="dk1"/>
              </a:solidFill>
              <a:effectLst/>
              <a:latin typeface="+mn-lt"/>
              <a:ea typeface="+mn-ea"/>
              <a:cs typeface="+mn-cs"/>
            </a:rPr>
            <a:t>i. Prices are affected by whether load is firm (baseload), or variable (swing), or emergency</a:t>
          </a:r>
          <a:endParaRPr lang="en-US">
            <a:effectLst/>
          </a:endParaRPr>
        </a:p>
        <a:p>
          <a:pPr lvl="1"/>
          <a:r>
            <a:rPr lang="en-US" sz="1100">
              <a:solidFill>
                <a:schemeClr val="dk1"/>
              </a:solidFill>
              <a:effectLst/>
              <a:latin typeface="+mn-lt"/>
              <a:ea typeface="+mn-ea"/>
              <a:cs typeface="+mn-cs"/>
            </a:rPr>
            <a:t>ii. Prices are also affected by seller obligations to deliver: requirements contracts command a greater value premium than “as needed” contracts</a:t>
          </a:r>
          <a:endParaRPr lang="en-US">
            <a:effectLst/>
          </a:endParaRPr>
        </a:p>
        <a:p>
          <a:pPr lvl="1"/>
          <a:r>
            <a:rPr lang="en-US" sz="1100">
              <a:solidFill>
                <a:schemeClr val="dk1"/>
              </a:solidFill>
              <a:effectLst/>
              <a:latin typeface="+mn-lt"/>
              <a:ea typeface="+mn-ea"/>
              <a:cs typeface="+mn-cs"/>
            </a:rPr>
            <a:t>iii.</a:t>
          </a:r>
          <a:r>
            <a:rPr lang="en-US" sz="1100" baseline="0">
              <a:solidFill>
                <a:schemeClr val="dk1"/>
              </a:solidFill>
              <a:effectLst/>
              <a:latin typeface="+mn-lt"/>
              <a:ea typeface="+mn-ea"/>
              <a:cs typeface="+mn-cs"/>
            </a:rPr>
            <a:t> Different fields, field owners, and producers have different production costs and cost recovery needs. </a:t>
          </a:r>
        </a:p>
        <a:p>
          <a:pPr lvl="2"/>
          <a:endParaRPr lang="en-US">
            <a:effectLst/>
          </a:endParaRPr>
        </a:p>
        <a:p>
          <a:r>
            <a:rPr lang="en-US" sz="1100">
              <a:solidFill>
                <a:schemeClr val="dk1"/>
              </a:solidFill>
              <a:effectLst/>
              <a:latin typeface="+mn-lt"/>
              <a:ea typeface="+mn-ea"/>
              <a:cs typeface="+mn-cs"/>
            </a:rPr>
            <a:t>2) Forecasts are focused on predicting the average fuel cost that will be displaced by a new project as marginal costs are difficult</a:t>
          </a:r>
          <a:r>
            <a:rPr lang="en-US" sz="1100" baseline="0">
              <a:solidFill>
                <a:schemeClr val="dk1"/>
              </a:solidFill>
              <a:effectLst/>
              <a:latin typeface="+mn-lt"/>
              <a:ea typeface="+mn-ea"/>
              <a:cs typeface="+mn-cs"/>
            </a:rPr>
            <a:t> to know by utility and producer</a:t>
          </a:r>
          <a:r>
            <a:rPr lang="en-US" sz="1100">
              <a:solidFill>
                <a:schemeClr val="dk1"/>
              </a:solidFill>
              <a:effectLst/>
              <a:latin typeface="+mn-lt"/>
              <a:ea typeface="+mn-ea"/>
              <a:cs typeface="+mn-cs"/>
            </a:rPr>
            <a:t>. </a:t>
          </a:r>
        </a:p>
        <a:p>
          <a:endParaRPr lang="en-US">
            <a:effectLst/>
          </a:endParaRPr>
        </a:p>
        <a:p>
          <a:r>
            <a:rPr lang="en-US" sz="1100">
              <a:solidFill>
                <a:schemeClr val="dk1"/>
              </a:solidFill>
              <a:effectLst/>
              <a:latin typeface="+mn-lt"/>
              <a:ea typeface="+mn-ea"/>
              <a:cs typeface="+mn-cs"/>
            </a:rPr>
            <a:t>3) Fuel displaced might be either baseload volumes (for household heating energy conservation measures) or variable volumes (for peak shaving or intermittent resource efforts). In general one will need to know the nature of the load curve of the new technology, the current load profile of the utility, the</a:t>
          </a:r>
          <a:r>
            <a:rPr lang="en-US" sz="1100" baseline="0">
              <a:solidFill>
                <a:schemeClr val="dk1"/>
              </a:solidFill>
              <a:effectLst/>
              <a:latin typeface="+mn-lt"/>
              <a:ea typeface="+mn-ea"/>
              <a:cs typeface="+mn-cs"/>
            </a:rPr>
            <a:t> time of day, environmental conditions, and various other variables</a:t>
          </a:r>
          <a:r>
            <a:rPr lang="en-US" sz="1100">
              <a:solidFill>
                <a:schemeClr val="dk1"/>
              </a:solidFill>
              <a:effectLst/>
              <a:latin typeface="+mn-lt"/>
              <a:ea typeface="+mn-ea"/>
              <a:cs typeface="+mn-cs"/>
            </a:rPr>
            <a:t> to accurately address this.  Because of the number of unknown </a:t>
          </a:r>
          <a:r>
            <a:rPr lang="en-US" sz="1100" baseline="0">
              <a:solidFill>
                <a:schemeClr val="dk1"/>
              </a:solidFill>
              <a:effectLst/>
              <a:latin typeface="+mn-lt"/>
              <a:ea typeface="+mn-ea"/>
              <a:cs typeface="+mn-cs"/>
            </a:rPr>
            <a:t>variables, the natural gas price is assumed to be the baseload contract price for the largest percentage of natural gas delivered in the Inlet.</a:t>
          </a:r>
        </a:p>
        <a:p>
          <a:endParaRPr lang="en-US">
            <a:effectLst/>
          </a:endParaRPr>
        </a:p>
        <a:p>
          <a:r>
            <a:rPr lang="en-US" sz="1100" baseline="0">
              <a:solidFill>
                <a:schemeClr val="dk1"/>
              </a:solidFill>
              <a:effectLst/>
              <a:latin typeface="+mn-lt"/>
              <a:ea typeface="+mn-ea"/>
              <a:cs typeface="+mn-cs"/>
            </a:rPr>
            <a:t>4) It is assumed that Cook Inlet supplies will be available into the future or future LNG supplies will be similar to Cook Inlet prices</a:t>
          </a:r>
          <a:r>
            <a:rPr lang="en-US" sz="1100">
              <a:solidFill>
                <a:schemeClr val="dk1"/>
              </a:solidFill>
              <a:effectLst/>
              <a:latin typeface="+mn-lt"/>
              <a:ea typeface="+mn-ea"/>
              <a:cs typeface="+mn-cs"/>
            </a:rPr>
            <a:t>     </a:t>
          </a:r>
        </a:p>
        <a:p>
          <a:endParaRPr lang="en-US">
            <a:effectLst/>
          </a:endParaRPr>
        </a:p>
        <a:p>
          <a:r>
            <a:rPr lang="en-US" sz="1100">
              <a:solidFill>
                <a:schemeClr val="dk1"/>
              </a:solidFill>
              <a:effectLst/>
              <a:latin typeface="+mn-lt"/>
              <a:ea typeface="+mn-ea"/>
              <a:cs typeface="+mn-cs"/>
            </a:rPr>
            <a:t>If you have any questions regarding the natural gas projection, please contact the Alaska Energy Authority:</a:t>
          </a:r>
          <a:endParaRPr lang="en-US">
            <a:effectLst/>
          </a:endParaRPr>
        </a:p>
        <a:p>
          <a:r>
            <a:rPr lang="en-US" sz="1100">
              <a:solidFill>
                <a:schemeClr val="dk1"/>
              </a:solidFill>
              <a:effectLst/>
              <a:latin typeface="+mn-lt"/>
              <a:ea typeface="+mn-ea"/>
              <a:cs typeface="+mn-cs"/>
            </a:rPr>
            <a:t>Neil McMahon</a:t>
          </a:r>
          <a:endParaRPr lang="en-US">
            <a:effectLst/>
          </a:endParaRPr>
        </a:p>
        <a:p>
          <a:r>
            <a:rPr lang="en-US" sz="1100">
              <a:solidFill>
                <a:schemeClr val="dk1"/>
              </a:solidFill>
              <a:effectLst/>
              <a:latin typeface="+mn-lt"/>
              <a:ea typeface="+mn-ea"/>
              <a:cs typeface="+mn-cs"/>
            </a:rPr>
            <a:t>Alaska Energy Authority</a:t>
          </a:r>
          <a:endParaRPr lang="en-US">
            <a:effectLst/>
          </a:endParaRPr>
        </a:p>
        <a:p>
          <a:r>
            <a:rPr lang="en-US" sz="1100">
              <a:solidFill>
                <a:schemeClr val="dk1"/>
              </a:solidFill>
              <a:effectLst/>
              <a:latin typeface="+mn-lt"/>
              <a:ea typeface="+mn-ea"/>
              <a:cs typeface="+mn-cs"/>
            </a:rPr>
            <a:t>Phone: (907) 771-3981</a:t>
          </a:r>
          <a:endParaRPr lang="en-US">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114300</xdr:colOff>
      <xdr:row>25</xdr:row>
      <xdr:rowOff>85725</xdr:rowOff>
    </xdr:from>
    <xdr:to>
      <xdr:col>19</xdr:col>
      <xdr:colOff>190500</xdr:colOff>
      <xdr:row>42</xdr:row>
      <xdr:rowOff>66675</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0</xdr:col>
          <xdr:colOff>247650</xdr:colOff>
          <xdr:row>67</xdr:row>
          <xdr:rowOff>123825</xdr:rowOff>
        </xdr:from>
        <xdr:to>
          <xdr:col>5</xdr:col>
          <xdr:colOff>19050</xdr:colOff>
          <xdr:row>114</xdr:row>
          <xdr:rowOff>57150</xdr:rowOff>
        </xdr:to>
        <xdr:sp macro="" textlink="">
          <xdr:nvSpPr>
            <xdr:cNvPr id="4097" name="Object 1" hidden="1">
              <a:extLst>
                <a:ext uri="{63B3BB69-23CF-44E3-9099-C40C66FF867C}">
                  <a14:compatExt spid="_x0000_s409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ables/table1.xml><?xml version="1.0" encoding="utf-8"?>
<table xmlns="http://schemas.openxmlformats.org/spreadsheetml/2006/main" id="2" name="Table2" displayName="Table2" ref="A5:BN191" totalsRowShown="0" headerRowDxfId="65" dataDxfId="64">
  <autoFilter ref="A5:BN191"/>
  <tableColumns count="66">
    <tableColumn id="1" name="Rural (0)_x000a_Urban (1)" dataDxfId="63" dataCellStyle="Normal 13 6"/>
    <tableColumn id="2" name="Utility"/>
    <tableColumn id="3" name="Community Name"/>
    <tableColumn id="4" name="Notes" dataDxfId="62" dataCellStyle="Normal 13 6"/>
    <tableColumn id="5" name="2020" dataDxfId="61"/>
    <tableColumn id="6" name="2021" dataDxfId="60"/>
    <tableColumn id="7" name="2022" dataDxfId="59"/>
    <tableColumn id="8" name="2023" dataDxfId="58"/>
    <tableColumn id="9" name="2024" dataDxfId="57"/>
    <tableColumn id="10" name="2025" dataDxfId="56"/>
    <tableColumn id="11" name="2026" dataDxfId="55"/>
    <tableColumn id="12" name="2027" dataDxfId="54"/>
    <tableColumn id="13" name="2028" dataDxfId="53"/>
    <tableColumn id="14" name="2029" dataDxfId="52"/>
    <tableColumn id="15" name="2030" dataDxfId="51"/>
    <tableColumn id="16" name="2031" dataDxfId="50"/>
    <tableColumn id="17" name="2032" dataDxfId="49"/>
    <tableColumn id="18" name="2033" dataDxfId="48"/>
    <tableColumn id="19" name="2034" dataDxfId="47"/>
    <tableColumn id="20" name="2035" dataDxfId="46"/>
    <tableColumn id="21" name="2036" dataDxfId="45"/>
    <tableColumn id="22" name="2037" dataDxfId="44"/>
    <tableColumn id="23" name="2038" dataDxfId="43"/>
    <tableColumn id="24" name="2039" dataDxfId="42"/>
    <tableColumn id="25" name="2040" dataDxfId="41"/>
    <tableColumn id="26" name="2041" dataDxfId="40"/>
    <tableColumn id="27" name="2042" dataDxfId="39"/>
    <tableColumn id="28" name="2043" dataDxfId="38"/>
    <tableColumn id="29" name="2044" dataDxfId="37"/>
    <tableColumn id="30" name="2045" dataDxfId="36"/>
    <tableColumn id="31" name="2046" dataDxfId="35"/>
    <tableColumn id="32" name="2047" dataDxfId="34"/>
    <tableColumn id="33" name="2048" dataDxfId="33"/>
    <tableColumn id="34" name="2049" dataDxfId="32"/>
    <tableColumn id="35" name="2050" dataDxfId="31"/>
    <tableColumn id="36" name="2051" dataDxfId="30"/>
    <tableColumn id="37" name="2052" dataDxfId="29"/>
    <tableColumn id="38" name="2053" dataDxfId="28"/>
    <tableColumn id="39" name="2054" dataDxfId="27"/>
    <tableColumn id="40" name="2055" dataDxfId="26"/>
    <tableColumn id="41" name="2056" dataDxfId="25"/>
    <tableColumn id="42" name="2057" dataDxfId="24"/>
    <tableColumn id="43" name="2058" dataDxfId="23"/>
    <tableColumn id="44" name="2059" dataDxfId="22"/>
    <tableColumn id="45" name="2060" dataDxfId="21"/>
    <tableColumn id="46" name="2061" dataDxfId="20"/>
    <tableColumn id="47" name="2062" dataDxfId="19"/>
    <tableColumn id="48" name="2063" dataDxfId="18"/>
    <tableColumn id="49" name="2064" dataDxfId="17"/>
    <tableColumn id="50" name="2065" dataDxfId="16"/>
    <tableColumn id="51" name="2066" dataDxfId="15"/>
    <tableColumn id="52" name="2067" dataDxfId="14"/>
    <tableColumn id="53" name="2068" dataDxfId="13"/>
    <tableColumn id="54" name="2069" dataDxfId="12"/>
    <tableColumn id="55" name="2070" dataDxfId="11"/>
    <tableColumn id="56" name="2071" dataDxfId="10"/>
    <tableColumn id="57" name="2072" dataDxfId="9"/>
    <tableColumn id="58" name="2073" dataDxfId="8"/>
    <tableColumn id="59" name="2074" dataDxfId="7"/>
    <tableColumn id="60" name="2075" dataDxfId="6"/>
    <tableColumn id="61" name="2076" dataDxfId="5"/>
    <tableColumn id="62" name="2077" dataDxfId="4"/>
    <tableColumn id="63" name="2078" dataDxfId="3"/>
    <tableColumn id="64" name="2079" dataDxfId="2"/>
    <tableColumn id="65" name="2080" dataDxfId="1"/>
    <tableColumn id="66" name="2081"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nmcmahon@akenergyautho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image" Target="../media/image3.emf"/><Relationship Id="rId2" Type="http://schemas.openxmlformats.org/officeDocument/2006/relationships/hyperlink" Target="http://www.eia.gov/oiaf/1605/coefficients.html" TargetMode="External"/><Relationship Id="rId1" Type="http://schemas.openxmlformats.org/officeDocument/2006/relationships/hyperlink" Target="http://www.nber.org/papers/w16913" TargetMode="External"/><Relationship Id="rId6" Type="http://schemas.openxmlformats.org/officeDocument/2006/relationships/oleObject" Target="../embeddings/oleObject1.bin"/><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consumerenergycenter.org/home/heating_cooling/firewood.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acep.uaf.edu/media/254003/WindPower_AlaskaCaseStudy_14986579.pdf" TargetMode="External"/></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2E3C76"/>
  </sheetPr>
  <dimension ref="B1:E36"/>
  <sheetViews>
    <sheetView showGridLines="0" tabSelected="1" zoomScaleNormal="100" workbookViewId="0">
      <selection activeCell="H21" sqref="H21"/>
    </sheetView>
  </sheetViews>
  <sheetFormatPr defaultRowHeight="12.75"/>
  <cols>
    <col min="2" max="2" width="38.140625" customWidth="1"/>
    <col min="3" max="3" width="33" customWidth="1"/>
    <col min="4" max="4" width="13.42578125" customWidth="1"/>
    <col min="5" max="5" width="56" customWidth="1"/>
  </cols>
  <sheetData>
    <row r="1" spans="2:5" s="115" customFormat="1"/>
    <row r="2" spans="2:5" ht="15.95" customHeight="1">
      <c r="E2" s="418" t="s">
        <v>658</v>
      </c>
    </row>
    <row r="3" spans="2:5" s="115" customFormat="1" ht="15.95" customHeight="1"/>
    <row r="4" spans="2:5" s="115" customFormat="1" ht="15.95" customHeight="1"/>
    <row r="5" spans="2:5" s="115" customFormat="1" ht="15.95" customHeight="1">
      <c r="B5"/>
    </row>
    <row r="6" spans="2:5" s="115" customFormat="1" ht="15.95" customHeight="1"/>
    <row r="7" spans="2:5" s="115" customFormat="1" ht="15.95" customHeight="1"/>
    <row r="8" spans="2:5" s="115" customFormat="1" ht="15.95" customHeight="1"/>
    <row r="9" spans="2:5" s="115" customFormat="1" ht="15.95" customHeight="1"/>
    <row r="10" spans="2:5" s="115" customFormat="1" ht="15.95" customHeight="1"/>
    <row r="11" spans="2:5" ht="25.5" customHeight="1">
      <c r="B11" s="210" t="s">
        <v>329</v>
      </c>
    </row>
    <row r="12" spans="2:5" ht="15.75">
      <c r="B12" s="211" t="s">
        <v>512</v>
      </c>
    </row>
    <row r="13" spans="2:5" ht="15.75">
      <c r="B13" s="380" t="s">
        <v>659</v>
      </c>
    </row>
    <row r="14" spans="2:5">
      <c r="B14" s="542">
        <v>43891</v>
      </c>
    </row>
    <row r="16" spans="2:5" ht="15.75">
      <c r="B16" s="212" t="s">
        <v>330</v>
      </c>
      <c r="C16" s="213"/>
    </row>
    <row r="17" spans="2:5" ht="15.75">
      <c r="B17" s="378" t="s">
        <v>329</v>
      </c>
      <c r="C17" s="379"/>
    </row>
    <row r="18" spans="2:5" ht="15">
      <c r="B18" s="205" t="s">
        <v>660</v>
      </c>
      <c r="C18" s="206" t="s">
        <v>661</v>
      </c>
    </row>
    <row r="19" spans="2:5" ht="15">
      <c r="B19" s="205"/>
      <c r="C19" s="206"/>
    </row>
    <row r="21" spans="2:5" ht="15.75">
      <c r="B21" s="372" t="s">
        <v>243</v>
      </c>
      <c r="C21" s="373" t="s">
        <v>662</v>
      </c>
      <c r="D21" s="381"/>
      <c r="E21" s="107"/>
    </row>
    <row r="22" spans="2:5" hidden="1">
      <c r="B22" s="423" t="s">
        <v>513</v>
      </c>
      <c r="C22" s="424"/>
      <c r="D22" s="425" t="s">
        <v>337</v>
      </c>
    </row>
    <row r="23" spans="2:5" hidden="1">
      <c r="B23" s="426" t="s">
        <v>367</v>
      </c>
      <c r="C23" s="427" t="s">
        <v>514</v>
      </c>
      <c r="D23" s="428">
        <v>0.03</v>
      </c>
      <c r="E23" s="1"/>
    </row>
    <row r="24" spans="2:5">
      <c r="B24" s="34" t="s">
        <v>0</v>
      </c>
      <c r="C24" s="136" t="s">
        <v>515</v>
      </c>
      <c r="D24" s="283">
        <v>0.03</v>
      </c>
    </row>
    <row r="26" spans="2:5" ht="15.75">
      <c r="B26" s="212" t="s">
        <v>632</v>
      </c>
      <c r="C26" s="214" t="s">
        <v>633</v>
      </c>
      <c r="D26" s="367"/>
      <c r="E26" s="368"/>
    </row>
    <row r="27" spans="2:5" ht="15">
      <c r="B27" s="419" t="s">
        <v>634</v>
      </c>
      <c r="C27" s="375" t="s">
        <v>644</v>
      </c>
      <c r="D27" s="376"/>
      <c r="E27" s="377"/>
    </row>
    <row r="28" spans="2:5" ht="15">
      <c r="B28" s="420" t="s">
        <v>635</v>
      </c>
      <c r="C28" s="117" t="s">
        <v>645</v>
      </c>
      <c r="D28" s="7"/>
      <c r="E28" s="369"/>
    </row>
    <row r="29" spans="2:5" ht="15">
      <c r="B29" s="419" t="s">
        <v>636</v>
      </c>
      <c r="C29" s="375" t="s">
        <v>646</v>
      </c>
      <c r="D29" s="376"/>
      <c r="E29" s="377"/>
    </row>
    <row r="30" spans="2:5" ht="15">
      <c r="B30" s="421" t="s">
        <v>637</v>
      </c>
      <c r="C30" s="117" t="s">
        <v>647</v>
      </c>
      <c r="D30" s="7"/>
      <c r="E30" s="369"/>
    </row>
    <row r="31" spans="2:5" ht="15">
      <c r="B31" s="419" t="s">
        <v>638</v>
      </c>
      <c r="C31" s="375" t="s">
        <v>648</v>
      </c>
      <c r="D31" s="376"/>
      <c r="E31" s="377"/>
    </row>
    <row r="32" spans="2:5" ht="15">
      <c r="B32" s="421" t="s">
        <v>639</v>
      </c>
      <c r="C32" s="117" t="s">
        <v>653</v>
      </c>
      <c r="D32" s="7"/>
      <c r="E32" s="369"/>
    </row>
    <row r="33" spans="2:5" ht="15">
      <c r="B33" s="419" t="s">
        <v>640</v>
      </c>
      <c r="C33" s="375" t="s">
        <v>651</v>
      </c>
      <c r="D33" s="376"/>
      <c r="E33" s="377"/>
    </row>
    <row r="34" spans="2:5" ht="15">
      <c r="B34" s="421" t="s">
        <v>641</v>
      </c>
      <c r="C34" s="117" t="s">
        <v>649</v>
      </c>
      <c r="D34" s="7"/>
      <c r="E34" s="369"/>
    </row>
    <row r="35" spans="2:5" ht="15">
      <c r="B35" s="419" t="s">
        <v>642</v>
      </c>
      <c r="C35" s="375" t="s">
        <v>650</v>
      </c>
      <c r="D35" s="376"/>
      <c r="E35" s="377"/>
    </row>
    <row r="36" spans="2:5" ht="15">
      <c r="B36" s="422" t="s">
        <v>643</v>
      </c>
      <c r="C36" s="136" t="s">
        <v>652</v>
      </c>
      <c r="D36" s="370"/>
      <c r="E36" s="371"/>
    </row>
  </sheetData>
  <dataConsolidate/>
  <phoneticPr fontId="32" type="noConversion"/>
  <dataValidations count="1">
    <dataValidation type="list" allowBlank="1" showInputMessage="1" showErrorMessage="1" sqref="D22">
      <formula1>CarbonPricing</formula1>
    </dataValidation>
  </dataValidations>
  <hyperlinks>
    <hyperlink ref="C18" r:id="rId1"/>
    <hyperlink ref="B27" location="'Instructions PLEASE READ'!A1" display="Instructions"/>
    <hyperlink ref="B28" location="'999-Calc'!A1" display="999-Calc"/>
    <hyperlink ref="B29" location="'Diesels ON'!A1" display="Diesels ON"/>
    <hyperlink ref="B30" location="'Diesels OFF'!A1" display="Diesels OFF"/>
    <hyperlink ref="B31" location="Assumptions!A1" display="Assumptions"/>
    <hyperlink ref="B32" location="'Diesel Fuel Prices'!A1" display="Diesel Fuel Prices"/>
    <hyperlink ref="B33" location="'Railbelt Price Worksheet'!A1" display="Railbelt Price Worksheet"/>
    <hyperlink ref="B34" location="'Natural Gas Prices'!A1" display="Natural Gas Prices"/>
    <hyperlink ref="B35" location="'Carbon Pricing'!A1" display="Carbon Pricing"/>
    <hyperlink ref="B36" location="'Biomass Units'!A1" display="Biomass Units"/>
  </hyperlinks>
  <pageMargins left="0.75" right="0.75" top="1" bottom="1" header="0.5" footer="0.5"/>
  <pageSetup orientation="portrait" verticalDpi="4294967293"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8"/>
  </sheetPr>
  <dimension ref="A1:BS12"/>
  <sheetViews>
    <sheetView showGridLines="0" workbookViewId="0">
      <selection activeCell="A6" sqref="A6:XFD7"/>
    </sheetView>
  </sheetViews>
  <sheetFormatPr defaultRowHeight="12.75"/>
  <cols>
    <col min="1" max="1" width="56.140625" style="115" customWidth="1"/>
    <col min="2" max="2" width="21.5703125" style="115" bestFit="1" customWidth="1"/>
    <col min="3" max="4" width="9.42578125" style="115" customWidth="1"/>
    <col min="5" max="5" width="9.85546875" style="115" bestFit="1" customWidth="1"/>
    <col min="6" max="53" width="9.5703125" style="115" bestFit="1" customWidth="1"/>
    <col min="54" max="57" width="10.28515625" style="115" bestFit="1" customWidth="1"/>
    <col min="58" max="65" width="10.42578125" style="115" bestFit="1" customWidth="1"/>
    <col min="66" max="68" width="10.28515625" style="115" bestFit="1" customWidth="1"/>
    <col min="69" max="16384" width="9.140625" style="115"/>
  </cols>
  <sheetData>
    <row r="1" spans="1:71" s="122" customFormat="1" ht="15.75">
      <c r="A1" s="362" t="s">
        <v>666</v>
      </c>
      <c r="B1" s="363"/>
      <c r="C1" s="363"/>
      <c r="D1" s="363"/>
      <c r="E1" s="363"/>
      <c r="F1" s="363"/>
      <c r="G1" s="363"/>
      <c r="H1" s="363"/>
      <c r="I1" s="363"/>
      <c r="J1" s="363"/>
      <c r="K1" s="363"/>
      <c r="L1" s="363"/>
      <c r="M1" s="363"/>
      <c r="N1" s="363"/>
      <c r="O1" s="363"/>
      <c r="P1" s="363"/>
      <c r="Q1" s="363"/>
      <c r="R1" s="363"/>
      <c r="S1" s="363"/>
      <c r="T1" s="363"/>
      <c r="U1" s="363"/>
      <c r="V1" s="363"/>
      <c r="W1" s="363"/>
      <c r="X1" s="363"/>
      <c r="Y1" s="364"/>
      <c r="Z1" s="364"/>
      <c r="AA1" s="364"/>
      <c r="AB1" s="364"/>
      <c r="AC1" s="364"/>
      <c r="AD1" s="227"/>
      <c r="AE1" s="227"/>
      <c r="AF1" s="227"/>
      <c r="AG1" s="227"/>
      <c r="AH1" s="227"/>
      <c r="AI1" s="227"/>
      <c r="AJ1" s="227"/>
      <c r="AK1" s="227"/>
      <c r="AL1" s="227"/>
      <c r="AM1" s="227"/>
      <c r="AN1" s="227"/>
      <c r="AO1" s="227"/>
      <c r="AP1" s="227"/>
      <c r="AQ1" s="227"/>
      <c r="AR1" s="227"/>
      <c r="AS1" s="227"/>
      <c r="AT1" s="227"/>
      <c r="AU1" s="227"/>
      <c r="AV1" s="227"/>
      <c r="AW1" s="227"/>
      <c r="AX1" s="227"/>
      <c r="AY1" s="227"/>
      <c r="AZ1" s="227"/>
      <c r="BA1" s="227"/>
      <c r="BB1" s="227"/>
      <c r="BC1" s="227"/>
      <c r="BD1" s="227"/>
      <c r="BE1" s="227"/>
      <c r="BF1" s="227"/>
      <c r="BG1" s="227"/>
      <c r="BH1" s="227"/>
      <c r="BI1" s="227"/>
      <c r="BJ1" s="227"/>
      <c r="BK1" s="227"/>
      <c r="BL1" s="227"/>
      <c r="BM1" s="227"/>
    </row>
    <row r="2" spans="1:71" s="122" customFormat="1" ht="15.75">
      <c r="A2" s="191"/>
      <c r="B2" s="146"/>
      <c r="C2" s="146"/>
      <c r="D2" s="146"/>
      <c r="E2" s="146"/>
      <c r="F2" s="146"/>
      <c r="G2" s="146"/>
      <c r="H2" s="146"/>
      <c r="I2" s="146"/>
      <c r="J2" s="146"/>
      <c r="K2" s="146"/>
      <c r="L2" s="146"/>
      <c r="M2" s="146"/>
      <c r="N2" s="146"/>
      <c r="O2" s="146"/>
      <c r="P2" s="146"/>
      <c r="Q2" s="146"/>
      <c r="R2" s="146"/>
      <c r="S2" s="146"/>
      <c r="T2" s="146"/>
      <c r="U2" s="146"/>
      <c r="V2" s="146"/>
      <c r="W2" s="146"/>
      <c r="X2" s="146"/>
      <c r="Y2" s="190"/>
      <c r="Z2" s="190"/>
      <c r="AA2" s="190"/>
      <c r="AB2" s="190"/>
      <c r="AC2" s="190"/>
    </row>
    <row r="3" spans="1:71" s="122" customFormat="1" ht="15.75">
      <c r="A3" s="362"/>
      <c r="B3" s="363"/>
      <c r="C3" s="365">
        <v>2013</v>
      </c>
      <c r="D3" s="365">
        <v>2014</v>
      </c>
      <c r="E3" s="365">
        <v>2015</v>
      </c>
      <c r="F3" s="365">
        <v>2016</v>
      </c>
      <c r="G3" s="365">
        <v>2017</v>
      </c>
      <c r="H3" s="365">
        <v>2018</v>
      </c>
      <c r="I3" s="365">
        <v>2019</v>
      </c>
      <c r="J3" s="365">
        <v>2020</v>
      </c>
      <c r="K3" s="365">
        <v>2021</v>
      </c>
      <c r="L3" s="365">
        <v>2022</v>
      </c>
      <c r="M3" s="365">
        <v>2023</v>
      </c>
      <c r="N3" s="365">
        <v>2024</v>
      </c>
      <c r="O3" s="365">
        <v>2025</v>
      </c>
      <c r="P3" s="365">
        <v>2026</v>
      </c>
      <c r="Q3" s="365">
        <v>2027</v>
      </c>
      <c r="R3" s="365">
        <v>2028</v>
      </c>
      <c r="S3" s="365">
        <v>2029</v>
      </c>
      <c r="T3" s="365">
        <v>2030</v>
      </c>
      <c r="U3" s="365">
        <v>2031</v>
      </c>
      <c r="V3" s="365">
        <v>2032</v>
      </c>
      <c r="W3" s="365">
        <v>2033</v>
      </c>
      <c r="X3" s="365">
        <v>2034</v>
      </c>
      <c r="Y3" s="365">
        <v>2035</v>
      </c>
      <c r="Z3" s="365">
        <v>2036</v>
      </c>
      <c r="AA3" s="365">
        <v>2037</v>
      </c>
      <c r="AB3" s="365">
        <v>2038</v>
      </c>
      <c r="AC3" s="365">
        <v>2039</v>
      </c>
      <c r="AD3" s="365">
        <v>2040</v>
      </c>
      <c r="AE3" s="365">
        <v>2041</v>
      </c>
      <c r="AF3" s="365">
        <v>2042</v>
      </c>
      <c r="AG3" s="365">
        <v>2043</v>
      </c>
      <c r="AH3" s="365">
        <v>2044</v>
      </c>
      <c r="AI3" s="365">
        <v>2045</v>
      </c>
      <c r="AJ3" s="365">
        <v>2046</v>
      </c>
      <c r="AK3" s="365">
        <v>2047</v>
      </c>
      <c r="AL3" s="365">
        <v>2048</v>
      </c>
      <c r="AM3" s="365">
        <v>2049</v>
      </c>
      <c r="AN3" s="365">
        <v>2050</v>
      </c>
      <c r="AO3" s="365">
        <v>2051</v>
      </c>
      <c r="AP3" s="365">
        <v>2052</v>
      </c>
      <c r="AQ3" s="365">
        <v>2053</v>
      </c>
      <c r="AR3" s="365">
        <v>2054</v>
      </c>
      <c r="AS3" s="365">
        <v>2055</v>
      </c>
      <c r="AT3" s="365">
        <v>2056</v>
      </c>
      <c r="AU3" s="365">
        <v>2057</v>
      </c>
      <c r="AV3" s="365">
        <v>2058</v>
      </c>
      <c r="AW3" s="365">
        <v>2059</v>
      </c>
      <c r="AX3" s="365">
        <v>2060</v>
      </c>
      <c r="AY3" s="365">
        <v>2061</v>
      </c>
      <c r="AZ3" s="365">
        <v>2062</v>
      </c>
      <c r="BA3" s="365">
        <v>2063</v>
      </c>
      <c r="BB3" s="365">
        <v>2064</v>
      </c>
      <c r="BC3" s="365">
        <v>2065</v>
      </c>
      <c r="BD3" s="365">
        <v>2066</v>
      </c>
      <c r="BE3" s="365">
        <v>2067</v>
      </c>
      <c r="BF3" s="365">
        <v>2068</v>
      </c>
      <c r="BG3" s="365">
        <v>2069</v>
      </c>
      <c r="BH3" s="365">
        <v>2070</v>
      </c>
      <c r="BI3" s="365">
        <v>2071</v>
      </c>
      <c r="BJ3" s="365">
        <v>2072</v>
      </c>
      <c r="BK3" s="365">
        <v>2073</v>
      </c>
      <c r="BL3" s="365">
        <v>2074</v>
      </c>
      <c r="BM3" s="365">
        <v>2075</v>
      </c>
      <c r="BN3" s="365">
        <v>2076</v>
      </c>
      <c r="BO3" s="365">
        <v>2077</v>
      </c>
      <c r="BP3" s="365">
        <v>2078</v>
      </c>
      <c r="BQ3" s="365">
        <v>2079</v>
      </c>
      <c r="BR3" s="365">
        <v>2080</v>
      </c>
      <c r="BS3" s="365">
        <v>2081</v>
      </c>
    </row>
    <row r="4" spans="1:71">
      <c r="A4" s="227"/>
      <c r="B4" s="227"/>
      <c r="E4" s="607" t="s">
        <v>593</v>
      </c>
      <c r="F4" s="608"/>
      <c r="G4" s="608"/>
      <c r="H4" s="608"/>
      <c r="I4" s="608"/>
      <c r="J4" s="608"/>
      <c r="K4" s="608"/>
      <c r="L4" s="608"/>
      <c r="M4" s="609"/>
      <c r="BN4" s="122"/>
      <c r="BO4" s="122"/>
      <c r="BP4" s="122"/>
      <c r="BQ4" s="122"/>
    </row>
    <row r="5" spans="1:71" ht="15">
      <c r="A5" s="216"/>
      <c r="B5" s="366" t="s">
        <v>663</v>
      </c>
      <c r="E5" s="429">
        <v>7.13</v>
      </c>
      <c r="F5" s="430">
        <v>7.42</v>
      </c>
      <c r="G5" s="430">
        <v>7.72</v>
      </c>
      <c r="H5" s="430">
        <v>8.0299999999999994</v>
      </c>
      <c r="I5" s="432">
        <v>7.35</v>
      </c>
      <c r="J5" s="432">
        <v>7.5</v>
      </c>
      <c r="K5" s="432">
        <v>7.65</v>
      </c>
      <c r="L5" s="432">
        <v>7.8</v>
      </c>
      <c r="M5" s="433">
        <v>7.96</v>
      </c>
      <c r="N5" s="192"/>
      <c r="O5" s="192"/>
      <c r="P5" s="192"/>
      <c r="Q5" s="192"/>
      <c r="R5" s="192"/>
      <c r="S5" s="192"/>
      <c r="T5" s="192"/>
      <c r="U5" s="192"/>
      <c r="V5" s="192"/>
      <c r="W5" s="192"/>
      <c r="X5" s="192"/>
      <c r="Y5" s="192"/>
      <c r="Z5" s="192"/>
      <c r="AA5" s="192"/>
      <c r="AB5" s="192"/>
      <c r="AC5" s="192"/>
      <c r="AD5" s="192"/>
      <c r="AE5" s="192"/>
      <c r="AF5" s="192"/>
      <c r="AG5" s="192"/>
      <c r="AH5" s="192"/>
      <c r="AI5" s="192"/>
      <c r="AJ5" s="192"/>
      <c r="AK5" s="192"/>
      <c r="AL5" s="192"/>
      <c r="AM5" s="192"/>
      <c r="AN5" s="192"/>
      <c r="AO5" s="192"/>
      <c r="AP5" s="192"/>
      <c r="AQ5" s="192"/>
      <c r="AR5" s="192"/>
      <c r="AS5" s="192"/>
      <c r="AT5" s="192"/>
      <c r="AU5" s="192"/>
      <c r="AV5" s="192"/>
      <c r="AW5" s="192"/>
      <c r="AX5" s="192"/>
      <c r="AY5" s="192"/>
      <c r="AZ5" s="192"/>
      <c r="BA5" s="192"/>
      <c r="BB5" s="192"/>
      <c r="BC5" s="192"/>
      <c r="BD5" s="192"/>
      <c r="BE5" s="192"/>
      <c r="BF5" s="192"/>
      <c r="BG5" s="192"/>
      <c r="BH5" s="192"/>
      <c r="BI5" s="192"/>
      <c r="BJ5" s="192"/>
      <c r="BK5" s="192"/>
      <c r="BL5" s="192"/>
      <c r="BM5" s="192"/>
    </row>
    <row r="6" spans="1:71" s="122" customFormat="1">
      <c r="A6" s="216" t="s">
        <v>825</v>
      </c>
      <c r="B6" s="486" t="s">
        <v>826</v>
      </c>
      <c r="C6" s="134"/>
      <c r="D6" s="134"/>
      <c r="E6" s="134">
        <v>8.0276663357879059</v>
      </c>
      <c r="F6" s="134">
        <v>8.1583762780979185</v>
      </c>
      <c r="G6" s="134">
        <v>8.2892868812799971</v>
      </c>
      <c r="H6" s="134">
        <v>8.4200652799999958</v>
      </c>
      <c r="I6" s="134">
        <v>7.5263999999999953</v>
      </c>
      <c r="J6" s="134">
        <v>7.5</v>
      </c>
      <c r="K6" s="134">
        <v>7.4707031250000107</v>
      </c>
      <c r="L6" s="134">
        <v>7.4386596679687775</v>
      </c>
      <c r="M6" s="134">
        <v>7.4133276939392614</v>
      </c>
      <c r="N6" s="134">
        <v>7.8275247725071324</v>
      </c>
      <c r="O6" s="134">
        <v>8.3679641907649831</v>
      </c>
      <c r="P6" s="134">
        <v>8.5376743459069857</v>
      </c>
      <c r="Q6" s="134">
        <v>8.5939380972251538</v>
      </c>
      <c r="R6" s="134">
        <v>8.781112111533723</v>
      </c>
      <c r="S6" s="134">
        <v>8.8211553622508827</v>
      </c>
      <c r="T6" s="134">
        <v>8.9091093630276674</v>
      </c>
      <c r="U6" s="134">
        <v>8.8743426892325452</v>
      </c>
      <c r="V6" s="134">
        <v>9.1897602584461442</v>
      </c>
      <c r="W6" s="134">
        <v>9.3286138064439612</v>
      </c>
      <c r="X6" s="134">
        <v>9.429242959683382</v>
      </c>
      <c r="Y6" s="134">
        <v>9.5264262334696763</v>
      </c>
      <c r="Z6" s="134">
        <v>9.7071111002170323</v>
      </c>
      <c r="AA6" s="134">
        <v>9.7539916388937637</v>
      </c>
      <c r="AB6" s="134">
        <v>9.7772791527512162</v>
      </c>
      <c r="AC6" s="134">
        <v>9.828110019213387</v>
      </c>
      <c r="AD6" s="134">
        <v>9.967726160464748</v>
      </c>
      <c r="AE6" s="134">
        <v>9.9374568922239135</v>
      </c>
      <c r="AF6" s="134">
        <v>10.035559067197708</v>
      </c>
      <c r="AG6" s="134">
        <v>10.178159269006414</v>
      </c>
      <c r="AH6" s="134">
        <v>10.365489591248942</v>
      </c>
      <c r="AI6" s="134">
        <v>10.536147067202799</v>
      </c>
      <c r="AJ6" s="134">
        <v>10.536147067202799</v>
      </c>
      <c r="AK6" s="134">
        <v>10.536147067202799</v>
      </c>
      <c r="AL6" s="134">
        <v>10.536147067202799</v>
      </c>
      <c r="AM6" s="134">
        <v>10.536147067202799</v>
      </c>
      <c r="AN6" s="134">
        <v>10.536147067202799</v>
      </c>
      <c r="AO6" s="134">
        <v>10.536147067202799</v>
      </c>
      <c r="AP6" s="134">
        <v>10.536147067202799</v>
      </c>
      <c r="AQ6" s="134">
        <v>10.536147067202799</v>
      </c>
      <c r="AR6" s="134">
        <v>10.536147067202799</v>
      </c>
      <c r="AS6" s="134">
        <v>10.536147067202799</v>
      </c>
      <c r="AT6" s="134">
        <v>10.536147067202799</v>
      </c>
      <c r="AU6" s="134">
        <v>10.536147067202799</v>
      </c>
      <c r="AV6" s="134">
        <v>10.536147067202799</v>
      </c>
      <c r="AW6" s="134">
        <v>10.536147067202799</v>
      </c>
      <c r="AX6" s="134">
        <v>10.536147067202799</v>
      </c>
      <c r="AY6" s="134">
        <v>10.536147067202799</v>
      </c>
      <c r="AZ6" s="134">
        <v>10.536147067202799</v>
      </c>
      <c r="BA6" s="134">
        <v>10.536147067202799</v>
      </c>
      <c r="BB6" s="134">
        <v>10.536147067202799</v>
      </c>
      <c r="BC6" s="134">
        <v>10.536147067202799</v>
      </c>
      <c r="BD6" s="134">
        <v>10.536147067202799</v>
      </c>
      <c r="BE6" s="134">
        <v>10.536147067202799</v>
      </c>
      <c r="BF6" s="134">
        <v>10.536147067202799</v>
      </c>
      <c r="BG6" s="134">
        <v>10.536147067202799</v>
      </c>
      <c r="BH6" s="134">
        <v>10.536147067202799</v>
      </c>
      <c r="BI6" s="134">
        <v>10.536147067202799</v>
      </c>
      <c r="BJ6" s="134">
        <v>10.536147067202799</v>
      </c>
      <c r="BK6" s="134">
        <v>10.536147067202799</v>
      </c>
      <c r="BL6" s="134">
        <v>10.536147067202799</v>
      </c>
      <c r="BM6" s="134">
        <v>10.536147067202799</v>
      </c>
      <c r="BN6" s="485"/>
      <c r="BO6" s="485"/>
      <c r="BP6" s="485"/>
      <c r="BQ6" s="485"/>
      <c r="BR6" s="485"/>
      <c r="BS6" s="485"/>
    </row>
    <row r="7" spans="1:71" s="122" customFormat="1">
      <c r="A7" s="182"/>
      <c r="B7" s="465" t="s">
        <v>827</v>
      </c>
      <c r="C7" s="179"/>
      <c r="D7" s="179"/>
      <c r="E7" s="179"/>
      <c r="F7" s="179"/>
      <c r="G7" s="179"/>
      <c r="H7" s="179"/>
      <c r="I7" s="179"/>
      <c r="J7" s="179"/>
      <c r="K7" s="179"/>
      <c r="L7" s="179"/>
      <c r="M7" s="179"/>
      <c r="N7" s="179"/>
      <c r="O7" s="179"/>
      <c r="P7" s="179"/>
      <c r="Q7" s="179"/>
      <c r="R7" s="179"/>
      <c r="S7" s="179"/>
      <c r="T7" s="179"/>
      <c r="U7" s="179"/>
      <c r="V7" s="179"/>
      <c r="W7" s="179"/>
      <c r="X7" s="179"/>
      <c r="Y7" s="179"/>
      <c r="Z7" s="179"/>
      <c r="AA7" s="179"/>
      <c r="AB7" s="179"/>
      <c r="AC7" s="179"/>
      <c r="AD7" s="179"/>
      <c r="AE7" s="179"/>
      <c r="AF7" s="179"/>
      <c r="AG7" s="179"/>
      <c r="AH7" s="179"/>
      <c r="AI7" s="179"/>
      <c r="AJ7" s="179"/>
      <c r="AK7" s="179"/>
      <c r="AL7" s="179"/>
      <c r="AM7" s="179"/>
      <c r="AN7" s="179"/>
      <c r="AO7" s="179"/>
      <c r="AP7" s="179"/>
      <c r="AQ7" s="179"/>
      <c r="AR7" s="179"/>
      <c r="AS7" s="179"/>
      <c r="AT7" s="179"/>
      <c r="AU7" s="179"/>
      <c r="AV7" s="179"/>
      <c r="AW7" s="179"/>
      <c r="AX7" s="179"/>
      <c r="AY7" s="179"/>
      <c r="AZ7" s="179"/>
      <c r="BA7" s="179"/>
      <c r="BB7" s="179"/>
      <c r="BC7" s="179"/>
      <c r="BD7" s="179"/>
      <c r="BE7" s="179"/>
      <c r="BF7" s="179"/>
      <c r="BG7" s="179"/>
      <c r="BH7" s="179"/>
      <c r="BI7" s="179"/>
      <c r="BJ7" s="179"/>
      <c r="BK7" s="179"/>
      <c r="BL7" s="179"/>
      <c r="BM7" s="179"/>
    </row>
    <row r="8" spans="1:71" s="6" customFormat="1" ht="51" customHeight="1">
      <c r="A8" s="137" t="s">
        <v>556</v>
      </c>
      <c r="B8" s="606" t="s">
        <v>709</v>
      </c>
      <c r="C8" s="606"/>
      <c r="D8" s="606"/>
      <c r="E8" s="606"/>
      <c r="F8" s="189">
        <v>1.628243338008438E-2</v>
      </c>
      <c r="G8" s="189">
        <v>1.6046159029649426E-2</v>
      </c>
      <c r="H8" s="189">
        <v>1.5776797279792587E-2</v>
      </c>
      <c r="I8" s="189">
        <v>-0.10613519613947707</v>
      </c>
      <c r="J8" s="189">
        <v>-3.5076530612238696E-3</v>
      </c>
      <c r="K8" s="189">
        <v>-3.9062499999985788E-3</v>
      </c>
      <c r="L8" s="189">
        <v>-4.2892156862722446E-3</v>
      </c>
      <c r="M8" s="189">
        <v>-3.4054487179453622E-3</v>
      </c>
      <c r="N8" s="189">
        <v>5.5871950582529355E-2</v>
      </c>
      <c r="O8" s="189">
        <v>6.9043463159139937E-2</v>
      </c>
      <c r="P8" s="189">
        <v>2.0280937068217441E-2</v>
      </c>
      <c r="Q8" s="189">
        <v>6.5900559143651262E-3</v>
      </c>
      <c r="R8" s="189">
        <v>2.1779772229102465E-2</v>
      </c>
      <c r="S8" s="189">
        <v>4.5601570972501572E-3</v>
      </c>
      <c r="T8" s="189">
        <v>9.9708028217227324E-3</v>
      </c>
      <c r="U8" s="189">
        <v>-3.9023736692919741E-3</v>
      </c>
      <c r="V8" s="189">
        <v>3.5542640199854203E-2</v>
      </c>
      <c r="W8" s="189">
        <v>1.5109594167072981E-2</v>
      </c>
      <c r="X8" s="189">
        <v>1.0787149658817337E-2</v>
      </c>
      <c r="Y8" s="189">
        <v>1.030658285101164E-2</v>
      </c>
      <c r="Z8" s="189">
        <v>1.8966699822074471E-2</v>
      </c>
      <c r="AA8" s="189">
        <v>4.8295046994655533E-3</v>
      </c>
      <c r="AB8" s="189">
        <v>2.3874855258840619E-3</v>
      </c>
      <c r="AC8" s="189">
        <v>5.1988764632815362E-3</v>
      </c>
      <c r="AD8" s="189">
        <v>1.4205797551962796E-2</v>
      </c>
      <c r="AE8" s="189">
        <v>-3.0367275097195889E-3</v>
      </c>
      <c r="AF8" s="189">
        <v>9.8719598019649992E-3</v>
      </c>
      <c r="AG8" s="189">
        <v>1.4209492550824786E-2</v>
      </c>
      <c r="AH8" s="189">
        <v>1.8405127812547398E-2</v>
      </c>
      <c r="AI8" s="189">
        <v>1.6464005337281533E-2</v>
      </c>
      <c r="AJ8" s="189">
        <v>1.1307270536292819E-2</v>
      </c>
      <c r="AK8" s="189">
        <v>1.501337038351702E-2</v>
      </c>
      <c r="AL8" s="189">
        <v>2.7513921522684982E-2</v>
      </c>
      <c r="AM8" s="189">
        <v>2.0127796139945274E-2</v>
      </c>
      <c r="AN8" s="189">
        <v>1.6565056594613256E-2</v>
      </c>
      <c r="AO8" s="189">
        <v>0</v>
      </c>
      <c r="AP8" s="189">
        <v>0</v>
      </c>
      <c r="AQ8" s="189">
        <v>0</v>
      </c>
      <c r="AR8" s="189">
        <v>0</v>
      </c>
      <c r="AS8" s="189">
        <v>0</v>
      </c>
      <c r="AT8" s="189">
        <v>0</v>
      </c>
      <c r="AU8" s="189">
        <v>0</v>
      </c>
      <c r="AV8" s="189">
        <v>0</v>
      </c>
      <c r="AW8" s="189">
        <v>0</v>
      </c>
      <c r="AX8" s="189">
        <v>0</v>
      </c>
      <c r="AY8" s="189">
        <v>0</v>
      </c>
      <c r="AZ8" s="189">
        <v>0</v>
      </c>
      <c r="BA8" s="189">
        <v>0</v>
      </c>
      <c r="BB8" s="189">
        <v>0</v>
      </c>
      <c r="BC8" s="189">
        <v>0</v>
      </c>
      <c r="BD8" s="189">
        <v>0</v>
      </c>
      <c r="BE8" s="189">
        <v>0</v>
      </c>
      <c r="BF8" s="189">
        <v>0</v>
      </c>
      <c r="BG8" s="189">
        <v>0</v>
      </c>
      <c r="BH8" s="189">
        <v>0</v>
      </c>
      <c r="BI8" s="189">
        <v>0</v>
      </c>
      <c r="BJ8" s="189">
        <v>0</v>
      </c>
      <c r="BK8" s="189">
        <v>0</v>
      </c>
      <c r="BL8" s="189">
        <v>0</v>
      </c>
      <c r="BM8" s="189">
        <v>0</v>
      </c>
      <c r="BN8" s="203"/>
    </row>
    <row r="9" spans="1:71" s="6" customFormat="1">
      <c r="A9" s="137"/>
      <c r="F9" s="204"/>
      <c r="G9" s="204"/>
      <c r="H9" s="204"/>
      <c r="I9" s="204"/>
      <c r="J9" s="204"/>
      <c r="K9" s="204"/>
      <c r="L9" s="204"/>
      <c r="M9" s="204"/>
      <c r="N9" s="204"/>
      <c r="O9" s="204"/>
      <c r="P9" s="204"/>
      <c r="Q9" s="204"/>
      <c r="R9" s="204"/>
      <c r="S9" s="204"/>
      <c r="T9" s="204"/>
      <c r="U9" s="204"/>
      <c r="V9" s="204"/>
      <c r="W9" s="204"/>
      <c r="X9" s="204"/>
      <c r="Y9" s="204"/>
      <c r="Z9" s="204"/>
      <c r="AA9" s="204"/>
      <c r="AB9" s="204"/>
      <c r="AC9" s="204"/>
      <c r="AD9" s="204"/>
      <c r="AE9" s="204"/>
      <c r="AF9" s="204"/>
      <c r="AG9" s="204"/>
      <c r="AH9" s="204"/>
      <c r="AI9" s="204"/>
      <c r="AJ9" s="204"/>
      <c r="AK9" s="204"/>
      <c r="AL9" s="204"/>
      <c r="AM9" s="204"/>
      <c r="AN9" s="204"/>
      <c r="AO9" s="204"/>
      <c r="AP9" s="204"/>
      <c r="AQ9" s="204"/>
      <c r="AR9" s="204"/>
      <c r="AS9" s="204"/>
      <c r="AT9" s="204"/>
      <c r="AU9" s="204"/>
      <c r="AV9" s="204"/>
      <c r="AW9" s="204"/>
      <c r="AX9" s="204"/>
      <c r="AY9" s="204"/>
      <c r="AZ9" s="204"/>
      <c r="BA9" s="204"/>
      <c r="BB9" s="204"/>
      <c r="BC9" s="204"/>
      <c r="BD9" s="204"/>
      <c r="BE9" s="204"/>
      <c r="BF9" s="204"/>
      <c r="BG9" s="204"/>
      <c r="BH9" s="204"/>
      <c r="BI9" s="204"/>
      <c r="BJ9" s="204"/>
      <c r="BK9" s="204"/>
      <c r="BL9" s="204"/>
      <c r="BM9" s="204"/>
    </row>
    <row r="10" spans="1:71">
      <c r="H10" s="107"/>
    </row>
    <row r="11" spans="1:71">
      <c r="H11" s="107"/>
    </row>
    <row r="12" spans="1:71">
      <c r="H12" s="107"/>
    </row>
  </sheetData>
  <mergeCells count="2">
    <mergeCell ref="B8:E8"/>
    <mergeCell ref="E4:M4"/>
  </mergeCells>
  <pageMargins left="0.75" right="0.75" top="1" bottom="1" header="0.5" footer="0.5"/>
  <pageSetup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theme="1"/>
  </sheetPr>
  <dimension ref="A1:BQ119"/>
  <sheetViews>
    <sheetView topLeftCell="A47" workbookViewId="0">
      <selection activeCell="A115" sqref="A60:XFD115"/>
    </sheetView>
  </sheetViews>
  <sheetFormatPr defaultRowHeight="12.75"/>
  <cols>
    <col min="1" max="1" width="33.28515625" style="1" customWidth="1"/>
    <col min="2" max="2" width="9.140625" style="1"/>
    <col min="3" max="3" width="30.140625" style="1" customWidth="1"/>
    <col min="4" max="32" width="9.140625" style="1"/>
  </cols>
  <sheetData>
    <row r="1" spans="1:65" hidden="1">
      <c r="A1" s="239" t="s">
        <v>339</v>
      </c>
      <c r="B1" s="216"/>
      <c r="C1" s="216"/>
    </row>
    <row r="2" spans="1:65" s="1" customFormat="1" hidden="1">
      <c r="A2" s="138" t="s">
        <v>517</v>
      </c>
    </row>
    <row r="3" spans="1:65" s="1" customFormat="1" hidden="1">
      <c r="A3" s="6" t="s">
        <v>366</v>
      </c>
    </row>
    <row r="4" spans="1:65" s="1" customFormat="1" ht="15" hidden="1">
      <c r="A4" s="5" t="s">
        <v>365</v>
      </c>
    </row>
    <row r="5" spans="1:65" hidden="1">
      <c r="C5" s="140">
        <v>3</v>
      </c>
      <c r="D5" s="141">
        <v>4</v>
      </c>
      <c r="E5" s="140">
        <v>5</v>
      </c>
      <c r="F5" s="141">
        <v>6</v>
      </c>
      <c r="G5" s="140">
        <v>7</v>
      </c>
      <c r="H5" s="141">
        <v>8</v>
      </c>
      <c r="I5" s="140">
        <v>9</v>
      </c>
      <c r="J5" s="141">
        <v>10</v>
      </c>
      <c r="K5" s="140">
        <v>11</v>
      </c>
      <c r="L5" s="141">
        <v>12</v>
      </c>
      <c r="M5" s="140">
        <v>13</v>
      </c>
      <c r="N5" s="141">
        <v>14</v>
      </c>
      <c r="O5" s="140">
        <v>15</v>
      </c>
      <c r="P5" s="141">
        <v>16</v>
      </c>
      <c r="Q5" s="140">
        <v>17</v>
      </c>
      <c r="R5" s="141">
        <v>18</v>
      </c>
      <c r="S5" s="140">
        <v>19</v>
      </c>
      <c r="T5" s="141">
        <v>20</v>
      </c>
      <c r="U5" s="140">
        <v>21</v>
      </c>
      <c r="V5" s="141">
        <v>22</v>
      </c>
      <c r="W5" s="140">
        <v>23</v>
      </c>
      <c r="X5" s="141">
        <v>24</v>
      </c>
      <c r="Y5" s="140">
        <v>25</v>
      </c>
      <c r="Z5" s="141">
        <v>26</v>
      </c>
      <c r="AA5" s="140">
        <v>27</v>
      </c>
      <c r="AB5" s="141">
        <v>28</v>
      </c>
      <c r="AC5" s="140">
        <v>29</v>
      </c>
      <c r="AD5" s="141">
        <v>30</v>
      </c>
      <c r="AE5" s="140">
        <v>31</v>
      </c>
      <c r="AF5" s="141">
        <v>32</v>
      </c>
      <c r="AG5" s="140">
        <v>33</v>
      </c>
      <c r="AH5" s="141">
        <v>34</v>
      </c>
      <c r="AI5" s="140">
        <v>35</v>
      </c>
      <c r="AJ5" s="141">
        <v>36</v>
      </c>
      <c r="AK5" s="140">
        <v>37</v>
      </c>
      <c r="AL5" s="141">
        <v>38</v>
      </c>
      <c r="AM5" s="140">
        <v>39</v>
      </c>
      <c r="AN5" s="141">
        <v>40</v>
      </c>
      <c r="AO5" s="140">
        <v>41</v>
      </c>
      <c r="AP5" s="141">
        <v>42</v>
      </c>
      <c r="AQ5" s="140">
        <v>43</v>
      </c>
      <c r="AR5" s="141">
        <v>44</v>
      </c>
      <c r="AS5" s="140">
        <v>45</v>
      </c>
      <c r="AT5" s="141">
        <v>46</v>
      </c>
      <c r="AU5" s="140">
        <v>47</v>
      </c>
      <c r="AV5" s="141">
        <v>48</v>
      </c>
      <c r="AW5" s="140">
        <v>49</v>
      </c>
      <c r="AX5" s="141">
        <v>50</v>
      </c>
      <c r="AY5" s="140">
        <v>51</v>
      </c>
      <c r="AZ5" s="141">
        <v>52</v>
      </c>
      <c r="BA5" s="140">
        <v>53</v>
      </c>
      <c r="BB5" s="141">
        <v>54</v>
      </c>
      <c r="BC5" s="140">
        <v>55</v>
      </c>
      <c r="BD5" s="141">
        <v>56</v>
      </c>
      <c r="BE5" s="140">
        <v>57</v>
      </c>
      <c r="BF5" s="141">
        <v>58</v>
      </c>
      <c r="BG5" s="140">
        <v>59</v>
      </c>
      <c r="BH5" s="141">
        <v>60</v>
      </c>
      <c r="BI5" s="140">
        <v>61</v>
      </c>
      <c r="BJ5" s="141">
        <v>62</v>
      </c>
      <c r="BK5" s="140">
        <v>63</v>
      </c>
      <c r="BL5" s="141">
        <v>64</v>
      </c>
      <c r="BM5" s="140">
        <v>65</v>
      </c>
    </row>
    <row r="6" spans="1:65" s="139" customFormat="1" hidden="1">
      <c r="A6" s="215" t="s">
        <v>595</v>
      </c>
      <c r="B6" s="216"/>
      <c r="C6" s="215">
        <v>2013</v>
      </c>
      <c r="D6" s="215">
        <v>2014</v>
      </c>
      <c r="E6" s="215">
        <v>2015</v>
      </c>
      <c r="F6" s="215">
        <v>2016</v>
      </c>
      <c r="G6" s="215">
        <v>2017</v>
      </c>
      <c r="H6" s="215">
        <v>2018</v>
      </c>
      <c r="I6" s="215">
        <v>2019</v>
      </c>
      <c r="J6" s="215">
        <v>2020</v>
      </c>
      <c r="K6" s="215">
        <v>2021</v>
      </c>
      <c r="L6" s="215">
        <v>2022</v>
      </c>
      <c r="M6" s="215">
        <v>2023</v>
      </c>
      <c r="N6" s="215">
        <v>2024</v>
      </c>
      <c r="O6" s="215">
        <v>2025</v>
      </c>
      <c r="P6" s="215">
        <v>2026</v>
      </c>
      <c r="Q6" s="215">
        <v>2027</v>
      </c>
      <c r="R6" s="215">
        <v>2028</v>
      </c>
      <c r="S6" s="215">
        <v>2029</v>
      </c>
      <c r="T6" s="215">
        <v>2030</v>
      </c>
      <c r="U6" s="215">
        <v>2031</v>
      </c>
      <c r="V6" s="215">
        <v>2032</v>
      </c>
      <c r="W6" s="215">
        <v>2033</v>
      </c>
      <c r="X6" s="215">
        <v>2034</v>
      </c>
      <c r="Y6" s="215">
        <v>2035</v>
      </c>
      <c r="Z6" s="215">
        <v>2036</v>
      </c>
      <c r="AA6" s="215">
        <v>2037</v>
      </c>
      <c r="AB6" s="215">
        <v>2038</v>
      </c>
      <c r="AC6" s="215">
        <v>2039</v>
      </c>
      <c r="AD6" s="215">
        <v>2040</v>
      </c>
      <c r="AE6" s="215">
        <v>2041</v>
      </c>
      <c r="AF6" s="215">
        <v>2042</v>
      </c>
      <c r="AG6" s="215">
        <v>2043</v>
      </c>
      <c r="AH6" s="215">
        <v>2044</v>
      </c>
      <c r="AI6" s="215">
        <v>2045</v>
      </c>
      <c r="AJ6" s="215">
        <v>2046</v>
      </c>
      <c r="AK6" s="215">
        <v>2047</v>
      </c>
      <c r="AL6" s="215">
        <v>2048</v>
      </c>
      <c r="AM6" s="215">
        <v>2049</v>
      </c>
      <c r="AN6" s="215">
        <v>2050</v>
      </c>
      <c r="AO6" s="215">
        <v>2051</v>
      </c>
      <c r="AP6" s="215">
        <v>2052</v>
      </c>
      <c r="AQ6" s="215">
        <v>2053</v>
      </c>
      <c r="AR6" s="215">
        <v>2054</v>
      </c>
      <c r="AS6" s="215">
        <v>2055</v>
      </c>
      <c r="AT6" s="215">
        <v>2056</v>
      </c>
      <c r="AU6" s="215">
        <v>2057</v>
      </c>
      <c r="AV6" s="215">
        <v>2058</v>
      </c>
      <c r="AW6" s="215">
        <v>2059</v>
      </c>
      <c r="AX6" s="215">
        <v>2060</v>
      </c>
      <c r="AY6" s="215">
        <v>2061</v>
      </c>
      <c r="AZ6" s="215">
        <v>2062</v>
      </c>
      <c r="BA6" s="215">
        <v>2063</v>
      </c>
      <c r="BB6" s="215">
        <v>2064</v>
      </c>
      <c r="BC6" s="215">
        <v>2065</v>
      </c>
      <c r="BD6" s="215">
        <v>2066</v>
      </c>
      <c r="BE6" s="215">
        <v>2067</v>
      </c>
      <c r="BF6" s="215">
        <v>2068</v>
      </c>
      <c r="BG6" s="215">
        <v>2069</v>
      </c>
      <c r="BH6" s="215">
        <v>2070</v>
      </c>
      <c r="BI6" s="215">
        <v>2071</v>
      </c>
      <c r="BJ6" s="215">
        <v>2072</v>
      </c>
      <c r="BK6" s="215">
        <v>2073</v>
      </c>
      <c r="BL6" s="215">
        <v>2074</v>
      </c>
      <c r="BM6" s="215">
        <v>2075</v>
      </c>
    </row>
    <row r="7" spans="1:65" hidden="1">
      <c r="A7" s="54" t="s">
        <v>336</v>
      </c>
      <c r="B7" s="54"/>
      <c r="C7" s="88">
        <f>D35</f>
        <v>12.881872720984466</v>
      </c>
      <c r="D7" s="88">
        <f t="shared" ref="D7:Y7" si="0">C7*(1+$D$34)</f>
        <v>13.268328902614</v>
      </c>
      <c r="E7" s="88">
        <f t="shared" si="0"/>
        <v>13.66637876969242</v>
      </c>
      <c r="F7" s="88">
        <f t="shared" si="0"/>
        <v>14.076370132783193</v>
      </c>
      <c r="G7" s="88">
        <f t="shared" si="0"/>
        <v>14.49866123676669</v>
      </c>
      <c r="H7" s="88">
        <f t="shared" si="0"/>
        <v>14.933621073869691</v>
      </c>
      <c r="I7" s="88">
        <f t="shared" si="0"/>
        <v>15.381629706085782</v>
      </c>
      <c r="J7" s="88">
        <f t="shared" si="0"/>
        <v>15.843078597268356</v>
      </c>
      <c r="K7" s="88">
        <f t="shared" si="0"/>
        <v>16.318370955186406</v>
      </c>
      <c r="L7" s="88">
        <f t="shared" si="0"/>
        <v>16.807922083841998</v>
      </c>
      <c r="M7" s="88">
        <f t="shared" si="0"/>
        <v>17.31215974635726</v>
      </c>
      <c r="N7" s="88">
        <f t="shared" si="0"/>
        <v>17.831524538747978</v>
      </c>
      <c r="O7" s="88">
        <f t="shared" si="0"/>
        <v>18.366470274910416</v>
      </c>
      <c r="P7" s="88">
        <f t="shared" si="0"/>
        <v>18.917464383157728</v>
      </c>
      <c r="Q7" s="88">
        <f t="shared" si="0"/>
        <v>19.484988314652462</v>
      </c>
      <c r="R7" s="88">
        <f t="shared" si="0"/>
        <v>20.069537964092035</v>
      </c>
      <c r="S7" s="88">
        <f t="shared" si="0"/>
        <v>20.671624103014796</v>
      </c>
      <c r="T7" s="88">
        <f t="shared" si="0"/>
        <v>21.291772826105241</v>
      </c>
      <c r="U7" s="88">
        <f t="shared" si="0"/>
        <v>21.9305260108884</v>
      </c>
      <c r="V7" s="88">
        <f t="shared" si="0"/>
        <v>22.588441791215054</v>
      </c>
      <c r="W7" s="88">
        <f t="shared" si="0"/>
        <v>23.266095044951506</v>
      </c>
      <c r="X7" s="88">
        <f t="shared" si="0"/>
        <v>23.964077896300051</v>
      </c>
      <c r="Y7" s="88">
        <f t="shared" si="0"/>
        <v>24.683000233189052</v>
      </c>
      <c r="Z7" s="55">
        <f t="shared" ref="Z7" si="1">Y7*(1+$D$34)</f>
        <v>25.423490240184723</v>
      </c>
      <c r="AA7" s="55">
        <f t="shared" ref="AA7" si="2">Z7*(1+$D$34)</f>
        <v>26.186194947390266</v>
      </c>
      <c r="AB7" s="55">
        <f t="shared" ref="AB7" si="3">AA7*(1+$D$34)</f>
        <v>26.971780795811974</v>
      </c>
      <c r="AC7" s="55">
        <f t="shared" ref="AC7" si="4">AB7*(1+$D$34)</f>
        <v>27.780934219686333</v>
      </c>
      <c r="AD7" s="55">
        <f t="shared" ref="AD7" si="5">AC7*(1+$D$34)</f>
        <v>28.614362246276926</v>
      </c>
      <c r="AE7" s="55">
        <f t="shared" ref="AE7" si="6">AD7*(1+$D$34)</f>
        <v>29.472793113665233</v>
      </c>
      <c r="AF7" s="55">
        <f t="shared" ref="AF7" si="7">AE7*(1+$D$34)</f>
        <v>30.35697690707519</v>
      </c>
      <c r="AG7" s="55">
        <f t="shared" ref="AG7" si="8">AF7*(1+$D$34)</f>
        <v>31.267686214287448</v>
      </c>
      <c r="AH7" s="55">
        <f t="shared" ref="AH7" si="9">AG7*(1+$D$34)</f>
        <v>32.205716800716075</v>
      </c>
      <c r="AI7" s="55">
        <f t="shared" ref="AI7" si="10">AH7*(1+$D$34)</f>
        <v>33.171888304737557</v>
      </c>
      <c r="AJ7" s="55">
        <f t="shared" ref="AJ7" si="11">AI7*(1+$D$34)</f>
        <v>34.167044953879682</v>
      </c>
      <c r="AK7" s="55">
        <f t="shared" ref="AK7" si="12">AJ7*(1+$D$34)</f>
        <v>35.19205630249607</v>
      </c>
      <c r="AL7" s="55">
        <f t="shared" ref="AL7" si="13">AK7*(1+$D$34)</f>
        <v>36.247817991570955</v>
      </c>
      <c r="AM7" s="55">
        <f t="shared" ref="AM7" si="14">AL7*(1+$D$34)</f>
        <v>37.335252531318083</v>
      </c>
      <c r="AN7" s="55">
        <f t="shared" ref="AN7" si="15">AM7*(1+$D$34)</f>
        <v>38.455310107257624</v>
      </c>
      <c r="AO7" s="55">
        <f t="shared" ref="AO7" si="16">AN7*(1+$D$34)</f>
        <v>39.608969410475353</v>
      </c>
      <c r="AP7" s="55">
        <f t="shared" ref="AP7" si="17">AO7*(1+$D$34)</f>
        <v>40.797238492789617</v>
      </c>
      <c r="AQ7" s="55">
        <f t="shared" ref="AQ7" si="18">AP7*(1+$D$34)</f>
        <v>42.021155647573309</v>
      </c>
      <c r="AR7" s="55">
        <f t="shared" ref="AR7" si="19">AQ7*(1+$D$34)</f>
        <v>43.281790317000507</v>
      </c>
      <c r="AS7" s="55">
        <f t="shared" ref="AS7" si="20">AR7*(1+$D$34)</f>
        <v>44.58024402651052</v>
      </c>
      <c r="AT7" s="55">
        <f t="shared" ref="AT7" si="21">AS7*(1+$D$34)</f>
        <v>45.917651347305835</v>
      </c>
      <c r="AU7" s="55">
        <f t="shared" ref="AU7" si="22">AT7*(1+$D$34)</f>
        <v>47.29518088772501</v>
      </c>
      <c r="AV7" s="55">
        <f t="shared" ref="AV7" si="23">AU7*(1+$D$34)</f>
        <v>48.714036314356761</v>
      </c>
      <c r="AW7" s="55">
        <f t="shared" ref="AW7" si="24">AV7*(1+$D$34)</f>
        <v>50.175457403787462</v>
      </c>
      <c r="AX7" s="55">
        <f t="shared" ref="AX7" si="25">AW7*(1+$D$34)</f>
        <v>51.680721125901087</v>
      </c>
      <c r="AY7" s="55">
        <f t="shared" ref="AY7" si="26">AX7*(1+$D$34)</f>
        <v>53.231142759678121</v>
      </c>
      <c r="AZ7" s="55">
        <f t="shared" ref="AZ7" si="27">AY7*(1+$D$34)</f>
        <v>54.828077042468465</v>
      </c>
      <c r="BA7" s="55">
        <f t="shared" ref="BA7" si="28">AZ7*(1+$D$34)</f>
        <v>56.472919353742519</v>
      </c>
      <c r="BB7" s="55">
        <f t="shared" ref="BB7" si="29">BA7*(1+$D$34)</f>
        <v>58.167106934354798</v>
      </c>
      <c r="BC7" s="55">
        <f t="shared" ref="BC7" si="30">BB7*(1+$D$34)</f>
        <v>59.912120142385447</v>
      </c>
      <c r="BD7" s="55">
        <f t="shared" ref="BD7" si="31">BC7*(1+$D$34)</f>
        <v>61.709483746657014</v>
      </c>
      <c r="BE7" s="55">
        <f t="shared" ref="BE7" si="32">BD7*(1+$D$34)</f>
        <v>63.560768259056729</v>
      </c>
      <c r="BF7" s="55">
        <f t="shared" ref="BF7" si="33">BE7*(1+$D$34)</f>
        <v>65.467591306828439</v>
      </c>
      <c r="BG7" s="55">
        <f t="shared" ref="BG7" si="34">BF7*(1+$D$34)</f>
        <v>67.43161904603329</v>
      </c>
      <c r="BH7" s="55">
        <f t="shared" ref="BH7" si="35">BG7*(1+$D$34)</f>
        <v>69.454567617414284</v>
      </c>
      <c r="BI7" s="55">
        <f t="shared" ref="BI7" si="36">BH7*(1+$D$34)</f>
        <v>71.538204645936716</v>
      </c>
      <c r="BJ7" s="55">
        <f t="shared" ref="BJ7" si="37">BI7*(1+$D$34)</f>
        <v>73.68435078531482</v>
      </c>
      <c r="BK7" s="55">
        <f t="shared" ref="BK7" si="38">BJ7*(1+$D$34)</f>
        <v>75.894881308874261</v>
      </c>
      <c r="BL7" s="55">
        <f t="shared" ref="BL7" si="39">BK7*(1+$D$34)</f>
        <v>78.171727748140498</v>
      </c>
      <c r="BM7" s="55">
        <f t="shared" ref="BM7" si="40">BL7*(1+$D$34)</f>
        <v>80.516879580584714</v>
      </c>
    </row>
    <row r="8" spans="1:65" hidden="1">
      <c r="A8" s="397" t="s">
        <v>337</v>
      </c>
      <c r="B8" s="397"/>
      <c r="C8" s="398">
        <f>D39</f>
        <v>42.158856177767341</v>
      </c>
      <c r="D8" s="398">
        <f t="shared" ref="D8:Y8" si="41">C8*(1+$D$38)</f>
        <v>43.423621863100365</v>
      </c>
      <c r="E8" s="398">
        <f t="shared" si="41"/>
        <v>44.726330518993379</v>
      </c>
      <c r="F8" s="398">
        <f t="shared" si="41"/>
        <v>46.068120434563184</v>
      </c>
      <c r="G8" s="398">
        <f t="shared" si="41"/>
        <v>47.450164047600083</v>
      </c>
      <c r="H8" s="398">
        <f t="shared" si="41"/>
        <v>48.873668969028088</v>
      </c>
      <c r="I8" s="398">
        <f t="shared" si="41"/>
        <v>50.339879038098935</v>
      </c>
      <c r="J8" s="398">
        <f t="shared" si="41"/>
        <v>51.850075409241903</v>
      </c>
      <c r="K8" s="398">
        <f t="shared" si="41"/>
        <v>53.405577671519161</v>
      </c>
      <c r="L8" s="398">
        <f t="shared" si="41"/>
        <v>55.007745001664738</v>
      </c>
      <c r="M8" s="398">
        <f t="shared" si="41"/>
        <v>56.657977351714678</v>
      </c>
      <c r="N8" s="398">
        <f t="shared" si="41"/>
        <v>58.357716672266122</v>
      </c>
      <c r="O8" s="398">
        <f t="shared" si="41"/>
        <v>60.108448172434109</v>
      </c>
      <c r="P8" s="398">
        <f t="shared" si="41"/>
        <v>61.911701617607136</v>
      </c>
      <c r="Q8" s="398">
        <f t="shared" si="41"/>
        <v>63.769052666135352</v>
      </c>
      <c r="R8" s="398">
        <f t="shared" si="41"/>
        <v>65.682124246119415</v>
      </c>
      <c r="S8" s="398">
        <f t="shared" si="41"/>
        <v>67.652587973503003</v>
      </c>
      <c r="T8" s="398">
        <f t="shared" si="41"/>
        <v>69.68216561270809</v>
      </c>
      <c r="U8" s="398">
        <f t="shared" si="41"/>
        <v>71.772630581089331</v>
      </c>
      <c r="V8" s="398">
        <f t="shared" si="41"/>
        <v>73.925809498522014</v>
      </c>
      <c r="W8" s="398">
        <f t="shared" si="41"/>
        <v>76.143583783477681</v>
      </c>
      <c r="X8" s="398">
        <f t="shared" si="41"/>
        <v>78.427891296982011</v>
      </c>
      <c r="Y8" s="398">
        <f t="shared" si="41"/>
        <v>80.780728035891471</v>
      </c>
      <c r="Z8" s="398">
        <f t="shared" ref="Z8" si="42">Y8*(1+$D$38)</f>
        <v>83.204149876968216</v>
      </c>
      <c r="AA8" s="398">
        <f t="shared" ref="AA8" si="43">Z8*(1+$D$38)</f>
        <v>85.700274373277267</v>
      </c>
      <c r="AB8" s="398">
        <f t="shared" ref="AB8" si="44">AA8*(1+$D$38)</f>
        <v>88.271282604475587</v>
      </c>
      <c r="AC8" s="398">
        <f t="shared" ref="AC8" si="45">AB8*(1+$D$38)</f>
        <v>90.919421082609858</v>
      </c>
      <c r="AD8" s="398">
        <f t="shared" ref="AD8" si="46">AC8*(1+$D$38)</f>
        <v>93.647003715088161</v>
      </c>
      <c r="AE8" s="398">
        <f t="shared" ref="AE8" si="47">AD8*(1+$D$38)</f>
        <v>96.45641382654081</v>
      </c>
      <c r="AF8" s="398">
        <f t="shared" ref="AF8" si="48">AE8*(1+$D$38)</f>
        <v>99.350106241337031</v>
      </c>
      <c r="AG8" s="398">
        <f t="shared" ref="AG8" si="49">AF8*(1+$D$38)</f>
        <v>102.33060942857715</v>
      </c>
      <c r="AH8" s="398">
        <f t="shared" ref="AH8" si="50">AG8*(1+$D$38)</f>
        <v>105.40052771143446</v>
      </c>
      <c r="AI8" s="398">
        <f t="shared" ref="AI8" si="51">AH8*(1+$D$38)</f>
        <v>108.5625435427775</v>
      </c>
      <c r="AJ8" s="398">
        <f t="shared" ref="AJ8" si="52">AI8*(1+$D$38)</f>
        <v>111.81941984906084</v>
      </c>
      <c r="AK8" s="398">
        <f t="shared" ref="AK8" si="53">AJ8*(1+$D$38)</f>
        <v>115.17400244453266</v>
      </c>
      <c r="AL8" s="398">
        <f t="shared" ref="AL8" si="54">AK8*(1+$D$38)</f>
        <v>118.62922251786864</v>
      </c>
      <c r="AM8" s="398">
        <f t="shared" ref="AM8" si="55">AL8*(1+$D$38)</f>
        <v>122.18809919340471</v>
      </c>
      <c r="AN8" s="398">
        <f t="shared" ref="AN8" si="56">AM8*(1+$D$38)</f>
        <v>125.85374216920685</v>
      </c>
      <c r="AO8" s="398">
        <f t="shared" ref="AO8" si="57">AN8*(1+$D$38)</f>
        <v>129.62935443428307</v>
      </c>
      <c r="AP8" s="398">
        <f t="shared" ref="AP8" si="58">AO8*(1+$D$38)</f>
        <v>133.51823506731156</v>
      </c>
      <c r="AQ8" s="398">
        <f t="shared" ref="AQ8" si="59">AP8*(1+$D$38)</f>
        <v>137.52378211933092</v>
      </c>
      <c r="AR8" s="398">
        <f t="shared" ref="AR8" si="60">AQ8*(1+$D$38)</f>
        <v>141.64949558291084</v>
      </c>
      <c r="AS8" s="398">
        <f t="shared" ref="AS8" si="61">AR8*(1+$D$38)</f>
        <v>145.89898045039817</v>
      </c>
      <c r="AT8" s="398">
        <f t="shared" ref="AT8" si="62">AS8*(1+$D$38)</f>
        <v>150.27594986391011</v>
      </c>
      <c r="AU8" s="398">
        <f t="shared" ref="AU8" si="63">AT8*(1+$D$38)</f>
        <v>154.78422835982741</v>
      </c>
      <c r="AV8" s="398">
        <f t="shared" ref="AV8" si="64">AU8*(1+$D$38)</f>
        <v>159.42775521062222</v>
      </c>
      <c r="AW8" s="398">
        <f t="shared" ref="AW8" si="65">AV8*(1+$D$38)</f>
        <v>164.2105878669409</v>
      </c>
      <c r="AX8" s="398">
        <f t="shared" ref="AX8" si="66">AW8*(1+$D$38)</f>
        <v>169.13690550294913</v>
      </c>
      <c r="AY8" s="398">
        <f t="shared" ref="AY8" si="67">AX8*(1+$D$38)</f>
        <v>174.21101266803763</v>
      </c>
      <c r="AZ8" s="398">
        <f t="shared" ref="AZ8" si="68">AY8*(1+$D$38)</f>
        <v>179.43734304807876</v>
      </c>
      <c r="BA8" s="398">
        <f t="shared" ref="BA8" si="69">AZ8*(1+$D$38)</f>
        <v>184.82046333952113</v>
      </c>
      <c r="BB8" s="398">
        <f t="shared" ref="BB8" si="70">BA8*(1+$D$38)</f>
        <v>190.36507723970678</v>
      </c>
      <c r="BC8" s="398">
        <f t="shared" ref="BC8" si="71">BB8*(1+$D$38)</f>
        <v>196.07602955689799</v>
      </c>
      <c r="BD8" s="398">
        <f t="shared" ref="BD8" si="72">BC8*(1+$D$38)</f>
        <v>201.95831044360494</v>
      </c>
      <c r="BE8" s="398">
        <f t="shared" ref="BE8" si="73">BD8*(1+$D$38)</f>
        <v>208.01705975691308</v>
      </c>
      <c r="BF8" s="398">
        <f t="shared" ref="BF8" si="74">BE8*(1+$D$38)</f>
        <v>214.25757154962048</v>
      </c>
      <c r="BG8" s="398">
        <f t="shared" ref="BG8" si="75">BF8*(1+$D$38)</f>
        <v>220.6852986961091</v>
      </c>
      <c r="BH8" s="398">
        <f t="shared" ref="BH8" si="76">BG8*(1+$D$38)</f>
        <v>227.30585765699237</v>
      </c>
      <c r="BI8" s="398">
        <f t="shared" ref="BI8" si="77">BH8*(1+$D$38)</f>
        <v>234.12503338670214</v>
      </c>
      <c r="BJ8" s="398">
        <f t="shared" ref="BJ8" si="78">BI8*(1+$D$38)</f>
        <v>241.14878438830323</v>
      </c>
      <c r="BK8" s="398">
        <f t="shared" ref="BK8" si="79">BJ8*(1+$D$38)</f>
        <v>248.38324791995234</v>
      </c>
      <c r="BL8" s="398">
        <f t="shared" ref="BL8" si="80">BK8*(1+$D$38)</f>
        <v>255.83474535755093</v>
      </c>
      <c r="BM8" s="398">
        <f t="shared" ref="BM8" si="81">BL8*(1+$D$38)</f>
        <v>263.50978771827744</v>
      </c>
    </row>
    <row r="9" spans="1:65" s="56" customFormat="1" hidden="1">
      <c r="A9" s="22" t="s">
        <v>338</v>
      </c>
      <c r="B9" s="22"/>
      <c r="C9" s="58">
        <f>D44</f>
        <v>65.580442943193646</v>
      </c>
      <c r="D9" s="58">
        <f t="shared" ref="D9:Y9" si="82">C9*(1+$D$43)</f>
        <v>67.547856231489462</v>
      </c>
      <c r="E9" s="58">
        <f t="shared" si="82"/>
        <v>69.574291918434142</v>
      </c>
      <c r="F9" s="58">
        <f t="shared" si="82"/>
        <v>71.661520675987163</v>
      </c>
      <c r="G9" s="58">
        <f t="shared" si="82"/>
        <v>73.811366296266783</v>
      </c>
      <c r="H9" s="58">
        <f t="shared" si="82"/>
        <v>76.025707285154795</v>
      </c>
      <c r="I9" s="58">
        <f t="shared" si="82"/>
        <v>78.306478503709442</v>
      </c>
      <c r="J9" s="58">
        <f t="shared" si="82"/>
        <v>80.655672858820722</v>
      </c>
      <c r="K9" s="58">
        <f t="shared" si="82"/>
        <v>83.075343044585352</v>
      </c>
      <c r="L9" s="58">
        <f t="shared" si="82"/>
        <v>85.567603335922911</v>
      </c>
      <c r="M9" s="58">
        <f t="shared" si="82"/>
        <v>88.134631436000603</v>
      </c>
      <c r="N9" s="58">
        <f t="shared" si="82"/>
        <v>90.778670379080623</v>
      </c>
      <c r="O9" s="58">
        <f t="shared" si="82"/>
        <v>93.502030490453038</v>
      </c>
      <c r="P9" s="58">
        <f t="shared" si="82"/>
        <v>96.307091405166631</v>
      </c>
      <c r="Q9" s="58">
        <f t="shared" si="82"/>
        <v>99.196304147321626</v>
      </c>
      <c r="R9" s="58">
        <f t="shared" si="82"/>
        <v>102.17219327174128</v>
      </c>
      <c r="S9" s="58">
        <f t="shared" si="82"/>
        <v>105.23735906989351</v>
      </c>
      <c r="T9" s="58">
        <f t="shared" si="82"/>
        <v>108.39447984199032</v>
      </c>
      <c r="U9" s="58">
        <f t="shared" si="82"/>
        <v>111.64631423725002</v>
      </c>
      <c r="V9" s="58">
        <f t="shared" si="82"/>
        <v>114.99570366436753</v>
      </c>
      <c r="W9" s="58">
        <f t="shared" si="82"/>
        <v>118.44557477429855</v>
      </c>
      <c r="X9" s="58">
        <f t="shared" si="82"/>
        <v>121.99894201752751</v>
      </c>
      <c r="Y9" s="58">
        <f t="shared" si="82"/>
        <v>125.65891027805334</v>
      </c>
      <c r="Z9" s="58">
        <f t="shared" ref="Z9" si="83">Y9*(1+$D$43)</f>
        <v>129.42867758639494</v>
      </c>
      <c r="AA9" s="58">
        <f t="shared" ref="AA9" si="84">Z9*(1+$D$43)</f>
        <v>133.3115379139868</v>
      </c>
      <c r="AB9" s="58">
        <f t="shared" ref="AB9" si="85">AA9*(1+$D$43)</f>
        <v>137.31088405140642</v>
      </c>
      <c r="AC9" s="58">
        <f t="shared" ref="AC9" si="86">AB9*(1+$D$43)</f>
        <v>141.43021057294862</v>
      </c>
      <c r="AD9" s="58">
        <f t="shared" ref="AD9" si="87">AC9*(1+$D$43)</f>
        <v>145.67311689013709</v>
      </c>
      <c r="AE9" s="58">
        <f t="shared" ref="AE9" si="88">AD9*(1+$D$43)</f>
        <v>150.04331039684121</v>
      </c>
      <c r="AF9" s="58">
        <f t="shared" ref="AF9" si="89">AE9*(1+$D$43)</f>
        <v>154.54460970874644</v>
      </c>
      <c r="AG9" s="58">
        <f t="shared" ref="AG9" si="90">AF9*(1+$D$43)</f>
        <v>159.18094800000884</v>
      </c>
      <c r="AH9" s="58">
        <f t="shared" ref="AH9" si="91">AG9*(1+$D$43)</f>
        <v>163.95637644000911</v>
      </c>
      <c r="AI9" s="58">
        <f t="shared" ref="AI9" si="92">AH9*(1+$D$43)</f>
        <v>168.87506773320939</v>
      </c>
      <c r="AJ9" s="58">
        <f t="shared" ref="AJ9" si="93">AI9*(1+$D$43)</f>
        <v>173.94131976520569</v>
      </c>
      <c r="AK9" s="58">
        <f t="shared" ref="AK9" si="94">AJ9*(1+$D$43)</f>
        <v>179.15955935816186</v>
      </c>
      <c r="AL9" s="58">
        <f t="shared" ref="AL9" si="95">AK9*(1+$D$43)</f>
        <v>184.53434613890673</v>
      </c>
      <c r="AM9" s="58">
        <f t="shared" ref="AM9" si="96">AL9*(1+$D$43)</f>
        <v>190.07037652307395</v>
      </c>
      <c r="AN9" s="58">
        <f t="shared" ref="AN9" si="97">AM9*(1+$D$43)</f>
        <v>195.77248781876617</v>
      </c>
      <c r="AO9" s="58">
        <f t="shared" ref="AO9" si="98">AN9*(1+$D$43)</f>
        <v>201.64566245332915</v>
      </c>
      <c r="AP9" s="58">
        <f t="shared" ref="AP9" si="99">AO9*(1+$D$43)</f>
        <v>207.69503232692904</v>
      </c>
      <c r="AQ9" s="58">
        <f t="shared" ref="AQ9" si="100">AP9*(1+$D$43)</f>
        <v>213.92588329673691</v>
      </c>
      <c r="AR9" s="58">
        <f t="shared" ref="AR9" si="101">AQ9*(1+$D$43)</f>
        <v>220.34365979563901</v>
      </c>
      <c r="AS9" s="58">
        <f t="shared" ref="AS9" si="102">AR9*(1+$D$43)</f>
        <v>226.95396958950818</v>
      </c>
      <c r="AT9" s="58">
        <f t="shared" ref="AT9" si="103">AS9*(1+$D$43)</f>
        <v>233.76258867719343</v>
      </c>
      <c r="AU9" s="58">
        <f t="shared" ref="AU9" si="104">AT9*(1+$D$43)</f>
        <v>240.77546633750924</v>
      </c>
      <c r="AV9" s="58">
        <f t="shared" ref="AV9" si="105">AU9*(1+$D$43)</f>
        <v>247.99873032763452</v>
      </c>
      <c r="AW9" s="58">
        <f t="shared" ref="AW9" si="106">AV9*(1+$D$43)</f>
        <v>255.43869223746356</v>
      </c>
      <c r="AX9" s="58">
        <f t="shared" ref="AX9" si="107">AW9*(1+$D$43)</f>
        <v>263.1018530045875</v>
      </c>
      <c r="AY9" s="58">
        <f t="shared" ref="AY9" si="108">AX9*(1+$D$43)</f>
        <v>270.99490859472513</v>
      </c>
      <c r="AZ9" s="58">
        <f t="shared" ref="AZ9" si="109">AY9*(1+$D$43)</f>
        <v>279.12475585256692</v>
      </c>
      <c r="BA9" s="58">
        <f t="shared" ref="BA9" si="110">AZ9*(1+$D$43)</f>
        <v>287.49849852814395</v>
      </c>
      <c r="BB9" s="58">
        <f t="shared" ref="BB9" si="111">BA9*(1+$D$43)</f>
        <v>296.12345348398827</v>
      </c>
      <c r="BC9" s="58">
        <f t="shared" ref="BC9" si="112">BB9*(1+$D$43)</f>
        <v>305.00715708850794</v>
      </c>
      <c r="BD9" s="58">
        <f t="shared" ref="BD9" si="113">BC9*(1+$D$43)</f>
        <v>314.15737180116321</v>
      </c>
      <c r="BE9" s="58">
        <f t="shared" ref="BE9" si="114">BD9*(1+$D$43)</f>
        <v>323.58209295519811</v>
      </c>
      <c r="BF9" s="58">
        <f t="shared" ref="BF9" si="115">BE9*(1+$D$43)</f>
        <v>333.28955574385407</v>
      </c>
      <c r="BG9" s="58">
        <f t="shared" ref="BG9" si="116">BF9*(1+$D$43)</f>
        <v>343.28824241616968</v>
      </c>
      <c r="BH9" s="58">
        <f t="shared" ref="BH9" si="117">BG9*(1+$D$43)</f>
        <v>353.58688968865476</v>
      </c>
      <c r="BI9" s="58">
        <f t="shared" ref="BI9" si="118">BH9*(1+$D$43)</f>
        <v>364.19449637931444</v>
      </c>
      <c r="BJ9" s="58">
        <f t="shared" ref="BJ9" si="119">BI9*(1+$D$43)</f>
        <v>375.1203312706939</v>
      </c>
      <c r="BK9" s="58">
        <f t="shared" ref="BK9" si="120">BJ9*(1+$D$43)</f>
        <v>386.3739412088147</v>
      </c>
      <c r="BL9" s="58">
        <f t="shared" ref="BL9" si="121">BK9*(1+$D$43)</f>
        <v>397.96515944507917</v>
      </c>
      <c r="BM9" s="58">
        <f t="shared" ref="BM9" si="122">BL9*(1+$D$43)</f>
        <v>409.90411422843152</v>
      </c>
    </row>
    <row r="10" spans="1:65" hidden="1">
      <c r="AB10"/>
      <c r="AC10"/>
      <c r="AD10"/>
      <c r="AE10"/>
      <c r="AF10"/>
    </row>
    <row r="11" spans="1:65" hidden="1">
      <c r="A11" s="6" t="s">
        <v>352</v>
      </c>
      <c r="B11" s="6">
        <f>D56</f>
        <v>1.0150000000000001E-2</v>
      </c>
      <c r="AB11"/>
      <c r="AC11"/>
      <c r="AD11"/>
      <c r="AE11"/>
      <c r="AF11"/>
    </row>
    <row r="12" spans="1:65" hidden="1">
      <c r="AB12"/>
      <c r="AC12"/>
      <c r="AD12"/>
      <c r="AE12"/>
      <c r="AF12"/>
    </row>
    <row r="13" spans="1:65" hidden="1">
      <c r="A13" s="215" t="s">
        <v>597</v>
      </c>
      <c r="B13" s="216"/>
      <c r="C13" s="216"/>
      <c r="D13" s="216"/>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row>
    <row r="14" spans="1:65" hidden="1">
      <c r="A14" s="122" t="s">
        <v>336</v>
      </c>
      <c r="B14" s="122"/>
      <c r="C14" s="109">
        <f t="shared" ref="C14:AH14" si="123">C7*$B$11</f>
        <v>0.13075100811799234</v>
      </c>
      <c r="D14" s="109">
        <f t="shared" si="123"/>
        <v>0.13467353836153212</v>
      </c>
      <c r="E14" s="109">
        <f t="shared" si="123"/>
        <v>0.13871374451237808</v>
      </c>
      <c r="F14" s="109">
        <f t="shared" si="123"/>
        <v>0.14287515684774943</v>
      </c>
      <c r="G14" s="109">
        <f t="shared" si="123"/>
        <v>0.14716141155318191</v>
      </c>
      <c r="H14" s="109">
        <f t="shared" si="123"/>
        <v>0.15157625389977739</v>
      </c>
      <c r="I14" s="109">
        <f t="shared" si="123"/>
        <v>0.15612354151677071</v>
      </c>
      <c r="J14" s="109">
        <f t="shared" si="123"/>
        <v>0.16080724776227384</v>
      </c>
      <c r="K14" s="109">
        <f t="shared" si="123"/>
        <v>0.16563146519514205</v>
      </c>
      <c r="L14" s="109">
        <f t="shared" si="123"/>
        <v>0.17060040915099631</v>
      </c>
      <c r="M14" s="109">
        <f t="shared" si="123"/>
        <v>0.17571842142552621</v>
      </c>
      <c r="N14" s="109">
        <f t="shared" si="123"/>
        <v>0.18098997406829198</v>
      </c>
      <c r="O14" s="109">
        <f t="shared" si="123"/>
        <v>0.18641967329034073</v>
      </c>
      <c r="P14" s="109">
        <f t="shared" si="123"/>
        <v>0.19201226348905095</v>
      </c>
      <c r="Q14" s="109">
        <f t="shared" si="123"/>
        <v>0.1977726313937225</v>
      </c>
      <c r="R14" s="109">
        <f t="shared" si="123"/>
        <v>0.20370581033553417</v>
      </c>
      <c r="S14" s="109">
        <f t="shared" si="123"/>
        <v>0.2098169846456002</v>
      </c>
      <c r="T14" s="109">
        <f t="shared" si="123"/>
        <v>0.21611149418496822</v>
      </c>
      <c r="U14" s="109">
        <f t="shared" si="123"/>
        <v>0.22259483901051727</v>
      </c>
      <c r="V14" s="109">
        <f t="shared" si="123"/>
        <v>0.22927268418083283</v>
      </c>
      <c r="W14" s="109">
        <f t="shared" si="123"/>
        <v>0.23615086470625782</v>
      </c>
      <c r="X14" s="109">
        <f t="shared" si="123"/>
        <v>0.24323539064744554</v>
      </c>
      <c r="Y14" s="109">
        <f t="shared" si="123"/>
        <v>0.25053245236686889</v>
      </c>
      <c r="Z14" s="109">
        <f t="shared" si="123"/>
        <v>0.25804842593787497</v>
      </c>
      <c r="AA14" s="109">
        <f t="shared" si="123"/>
        <v>0.26578987871601123</v>
      </c>
      <c r="AB14" s="109">
        <f t="shared" si="123"/>
        <v>0.27376357507749155</v>
      </c>
      <c r="AC14" s="109">
        <f t="shared" si="123"/>
        <v>0.28197648232981631</v>
      </c>
      <c r="AD14" s="109">
        <f t="shared" si="123"/>
        <v>0.29043577679971083</v>
      </c>
      <c r="AE14" s="109">
        <f t="shared" si="123"/>
        <v>0.29914885010370212</v>
      </c>
      <c r="AF14" s="109">
        <f t="shared" si="123"/>
        <v>0.30812331560681322</v>
      </c>
      <c r="AG14" s="109">
        <f t="shared" si="123"/>
        <v>0.31736701507501763</v>
      </c>
      <c r="AH14" s="109">
        <f t="shared" si="123"/>
        <v>0.3268880255272682</v>
      </c>
      <c r="AI14" s="109">
        <f t="shared" ref="AI14:BM14" si="124">AI7*$B$11</f>
        <v>0.33669466629308625</v>
      </c>
      <c r="AJ14" s="109">
        <f t="shared" si="124"/>
        <v>0.34679550628187883</v>
      </c>
      <c r="AK14" s="109">
        <f t="shared" si="124"/>
        <v>0.35719937147033515</v>
      </c>
      <c r="AL14" s="109">
        <f t="shared" si="124"/>
        <v>0.36791535261444525</v>
      </c>
      <c r="AM14" s="109">
        <f t="shared" si="124"/>
        <v>0.3789528131928786</v>
      </c>
      <c r="AN14" s="109">
        <f t="shared" si="124"/>
        <v>0.39032139758866491</v>
      </c>
      <c r="AO14" s="109">
        <f t="shared" si="124"/>
        <v>0.40203103951632485</v>
      </c>
      <c r="AP14" s="109">
        <f t="shared" si="124"/>
        <v>0.41409197070181464</v>
      </c>
      <c r="AQ14" s="109">
        <f t="shared" si="124"/>
        <v>0.42651472982286914</v>
      </c>
      <c r="AR14" s="109">
        <f t="shared" si="124"/>
        <v>0.43931017171755521</v>
      </c>
      <c r="AS14" s="109">
        <f t="shared" si="124"/>
        <v>0.45248947686908181</v>
      </c>
      <c r="AT14" s="109">
        <f t="shared" si="124"/>
        <v>0.46606416117515426</v>
      </c>
      <c r="AU14" s="109">
        <f t="shared" si="124"/>
        <v>0.48004608601040888</v>
      </c>
      <c r="AV14" s="109">
        <f t="shared" si="124"/>
        <v>0.4944474685907212</v>
      </c>
      <c r="AW14" s="109">
        <f t="shared" si="124"/>
        <v>0.50928089264844278</v>
      </c>
      <c r="AX14" s="109">
        <f t="shared" si="124"/>
        <v>0.52455931942789613</v>
      </c>
      <c r="AY14" s="109">
        <f t="shared" si="124"/>
        <v>0.54029609901073294</v>
      </c>
      <c r="AZ14" s="109">
        <f t="shared" si="124"/>
        <v>0.55650498198105502</v>
      </c>
      <c r="BA14" s="109">
        <f t="shared" si="124"/>
        <v>0.57320013144048665</v>
      </c>
      <c r="BB14" s="109">
        <f t="shared" si="124"/>
        <v>0.59039613538370128</v>
      </c>
      <c r="BC14" s="109">
        <f t="shared" si="124"/>
        <v>0.60810801944521231</v>
      </c>
      <c r="BD14" s="109">
        <f t="shared" si="124"/>
        <v>0.62635126002856878</v>
      </c>
      <c r="BE14" s="109">
        <f t="shared" si="124"/>
        <v>0.64514179782942582</v>
      </c>
      <c r="BF14" s="109">
        <f t="shared" si="124"/>
        <v>0.6644960517643087</v>
      </c>
      <c r="BG14" s="109">
        <f t="shared" si="124"/>
        <v>0.68443093331723792</v>
      </c>
      <c r="BH14" s="109">
        <f t="shared" si="124"/>
        <v>0.70496386131675504</v>
      </c>
      <c r="BI14" s="109">
        <f t="shared" si="124"/>
        <v>0.72611277715625777</v>
      </c>
      <c r="BJ14" s="109">
        <f t="shared" si="124"/>
        <v>0.74789616047094554</v>
      </c>
      <c r="BK14" s="109">
        <f t="shared" si="124"/>
        <v>0.77033304528507385</v>
      </c>
      <c r="BL14" s="109">
        <f t="shared" si="124"/>
        <v>0.79344303664362614</v>
      </c>
      <c r="BM14" s="109">
        <f t="shared" si="124"/>
        <v>0.81724632774293493</v>
      </c>
    </row>
    <row r="15" spans="1:65" hidden="1">
      <c r="A15" s="397" t="s">
        <v>337</v>
      </c>
      <c r="B15" s="397"/>
      <c r="C15" s="399">
        <f t="shared" ref="C15:AH15" si="125">C8*$B$11</f>
        <v>0.42791239020433858</v>
      </c>
      <c r="D15" s="399">
        <f t="shared" si="125"/>
        <v>0.44074976191046877</v>
      </c>
      <c r="E15" s="399">
        <f t="shared" si="125"/>
        <v>0.45397225476778286</v>
      </c>
      <c r="F15" s="399">
        <f t="shared" si="125"/>
        <v>0.46759142241081636</v>
      </c>
      <c r="G15" s="399">
        <f t="shared" si="125"/>
        <v>0.4816191650831409</v>
      </c>
      <c r="H15" s="399">
        <f t="shared" si="125"/>
        <v>0.49606774003563514</v>
      </c>
      <c r="I15" s="399">
        <f t="shared" si="125"/>
        <v>0.51094977223670424</v>
      </c>
      <c r="J15" s="399">
        <f t="shared" si="125"/>
        <v>0.5262782654038054</v>
      </c>
      <c r="K15" s="399">
        <f t="shared" si="125"/>
        <v>0.54206661336591955</v>
      </c>
      <c r="L15" s="399">
        <f t="shared" si="125"/>
        <v>0.55832861176689719</v>
      </c>
      <c r="M15" s="399">
        <f t="shared" si="125"/>
        <v>0.57507847011990398</v>
      </c>
      <c r="N15" s="399">
        <f t="shared" si="125"/>
        <v>0.59233082422350125</v>
      </c>
      <c r="O15" s="399">
        <f t="shared" si="125"/>
        <v>0.61010074895020627</v>
      </c>
      <c r="P15" s="399">
        <f t="shared" si="125"/>
        <v>0.62840377141871251</v>
      </c>
      <c r="Q15" s="399">
        <f t="shared" si="125"/>
        <v>0.64725588456127392</v>
      </c>
      <c r="R15" s="399">
        <f t="shared" si="125"/>
        <v>0.66667356109811216</v>
      </c>
      <c r="S15" s="399">
        <f t="shared" si="125"/>
        <v>0.6866737679310555</v>
      </c>
      <c r="T15" s="399">
        <f t="shared" si="125"/>
        <v>0.70727398096898719</v>
      </c>
      <c r="U15" s="399">
        <f t="shared" si="125"/>
        <v>0.72849220039805673</v>
      </c>
      <c r="V15" s="399">
        <f t="shared" si="125"/>
        <v>0.75034696640999854</v>
      </c>
      <c r="W15" s="399">
        <f t="shared" si="125"/>
        <v>0.77285737540229849</v>
      </c>
      <c r="X15" s="399">
        <f t="shared" si="125"/>
        <v>0.79604309666436746</v>
      </c>
      <c r="Y15" s="399">
        <f t="shared" si="125"/>
        <v>0.81992438956429847</v>
      </c>
      <c r="Z15" s="399">
        <f t="shared" si="125"/>
        <v>0.8445221212512275</v>
      </c>
      <c r="AA15" s="399">
        <f t="shared" si="125"/>
        <v>0.86985778488876431</v>
      </c>
      <c r="AB15" s="399">
        <f t="shared" si="125"/>
        <v>0.89595351843542725</v>
      </c>
      <c r="AC15" s="399">
        <f t="shared" si="125"/>
        <v>0.92283212398849013</v>
      </c>
      <c r="AD15" s="399">
        <f t="shared" si="125"/>
        <v>0.95051708770814491</v>
      </c>
      <c r="AE15" s="399">
        <f t="shared" si="125"/>
        <v>0.97903260033938933</v>
      </c>
      <c r="AF15" s="399">
        <f t="shared" si="125"/>
        <v>1.0084035783495711</v>
      </c>
      <c r="AG15" s="399">
        <f t="shared" si="125"/>
        <v>1.0386556857000582</v>
      </c>
      <c r="AH15" s="399">
        <f t="shared" si="125"/>
        <v>1.0698153562710599</v>
      </c>
      <c r="AI15" s="399">
        <f t="shared" ref="AI15:BM15" si="126">AI8*$B$11</f>
        <v>1.1019098169591919</v>
      </c>
      <c r="AJ15" s="399">
        <f t="shared" si="126"/>
        <v>1.1349671114679676</v>
      </c>
      <c r="AK15" s="399">
        <f t="shared" si="126"/>
        <v>1.1690161248120066</v>
      </c>
      <c r="AL15" s="399">
        <f t="shared" si="126"/>
        <v>1.2040866085563668</v>
      </c>
      <c r="AM15" s="399">
        <f t="shared" si="126"/>
        <v>1.2402092068130579</v>
      </c>
      <c r="AN15" s="399">
        <f t="shared" si="126"/>
        <v>1.2774154830174498</v>
      </c>
      <c r="AO15" s="399">
        <f t="shared" si="126"/>
        <v>1.3157379475079733</v>
      </c>
      <c r="AP15" s="399">
        <f t="shared" si="126"/>
        <v>1.3552100859332126</v>
      </c>
      <c r="AQ15" s="399">
        <f t="shared" si="126"/>
        <v>1.395866388511209</v>
      </c>
      <c r="AR15" s="399">
        <f t="shared" si="126"/>
        <v>1.4377423801665452</v>
      </c>
      <c r="AS15" s="399">
        <f t="shared" si="126"/>
        <v>1.4808746515715416</v>
      </c>
      <c r="AT15" s="399">
        <f t="shared" si="126"/>
        <v>1.5253008911186878</v>
      </c>
      <c r="AU15" s="399">
        <f t="shared" si="126"/>
        <v>1.5710599178522484</v>
      </c>
      <c r="AV15" s="399">
        <f t="shared" si="126"/>
        <v>1.6181917153878158</v>
      </c>
      <c r="AW15" s="399">
        <f t="shared" si="126"/>
        <v>1.6667374668494503</v>
      </c>
      <c r="AX15" s="399">
        <f t="shared" si="126"/>
        <v>1.7167395908549339</v>
      </c>
      <c r="AY15" s="399">
        <f t="shared" si="126"/>
        <v>1.7682417785805822</v>
      </c>
      <c r="AZ15" s="399">
        <f t="shared" si="126"/>
        <v>1.8212890319379995</v>
      </c>
      <c r="BA15" s="399">
        <f t="shared" si="126"/>
        <v>1.8759277028961396</v>
      </c>
      <c r="BB15" s="399">
        <f t="shared" si="126"/>
        <v>1.932205533983024</v>
      </c>
      <c r="BC15" s="399">
        <f t="shared" si="126"/>
        <v>1.9901717000025148</v>
      </c>
      <c r="BD15" s="399">
        <f t="shared" si="126"/>
        <v>2.0498768510025904</v>
      </c>
      <c r="BE15" s="399">
        <f t="shared" si="126"/>
        <v>2.1113731565326681</v>
      </c>
      <c r="BF15" s="399">
        <f t="shared" si="126"/>
        <v>2.1747143512286482</v>
      </c>
      <c r="BG15" s="399">
        <f t="shared" si="126"/>
        <v>2.2399557817655076</v>
      </c>
      <c r="BH15" s="399">
        <f t="shared" si="126"/>
        <v>2.3071544552184728</v>
      </c>
      <c r="BI15" s="399">
        <f t="shared" si="126"/>
        <v>2.3763690888750268</v>
      </c>
      <c r="BJ15" s="399">
        <f t="shared" si="126"/>
        <v>2.4476601615412781</v>
      </c>
      <c r="BK15" s="399">
        <f t="shared" si="126"/>
        <v>2.5210899663875166</v>
      </c>
      <c r="BL15" s="399">
        <f t="shared" si="126"/>
        <v>2.5967226653791422</v>
      </c>
      <c r="BM15" s="399">
        <f t="shared" si="126"/>
        <v>2.6746243453405163</v>
      </c>
    </row>
    <row r="16" spans="1:65" hidden="1">
      <c r="A16" s="122" t="s">
        <v>338</v>
      </c>
      <c r="B16" s="122"/>
      <c r="C16" s="109">
        <f t="shared" ref="C16:AH16" si="127">C9*$B$11</f>
        <v>0.66564149587341559</v>
      </c>
      <c r="D16" s="109">
        <f t="shared" si="127"/>
        <v>0.68561074074961814</v>
      </c>
      <c r="E16" s="109">
        <f t="shared" si="127"/>
        <v>0.70617906297210664</v>
      </c>
      <c r="F16" s="109">
        <f t="shared" si="127"/>
        <v>0.72736443486126978</v>
      </c>
      <c r="G16" s="109">
        <f t="shared" si="127"/>
        <v>0.74918536790710788</v>
      </c>
      <c r="H16" s="109">
        <f t="shared" si="127"/>
        <v>0.77166092894432126</v>
      </c>
      <c r="I16" s="109">
        <f t="shared" si="127"/>
        <v>0.7948107568126509</v>
      </c>
      <c r="J16" s="109">
        <f t="shared" si="127"/>
        <v>0.81865507951703043</v>
      </c>
      <c r="K16" s="109">
        <f t="shared" si="127"/>
        <v>0.84321473190254137</v>
      </c>
      <c r="L16" s="109">
        <f t="shared" si="127"/>
        <v>0.86851117385961762</v>
      </c>
      <c r="M16" s="109">
        <f t="shared" si="127"/>
        <v>0.89456650907540625</v>
      </c>
      <c r="N16" s="109">
        <f t="shared" si="127"/>
        <v>0.92140350434766838</v>
      </c>
      <c r="O16" s="109">
        <f t="shared" si="127"/>
        <v>0.94904560947809846</v>
      </c>
      <c r="P16" s="109">
        <f t="shared" si="127"/>
        <v>0.9775169777624414</v>
      </c>
      <c r="Q16" s="109">
        <f t="shared" si="127"/>
        <v>1.0068424870953145</v>
      </c>
      <c r="R16" s="109">
        <f t="shared" si="127"/>
        <v>1.0370477617081741</v>
      </c>
      <c r="S16" s="109">
        <f t="shared" si="127"/>
        <v>1.0681591945594193</v>
      </c>
      <c r="T16" s="109">
        <f t="shared" si="127"/>
        <v>1.1002039703962019</v>
      </c>
      <c r="U16" s="109">
        <f t="shared" si="127"/>
        <v>1.1332100895080879</v>
      </c>
      <c r="V16" s="109">
        <f t="shared" si="127"/>
        <v>1.1672063921933304</v>
      </c>
      <c r="W16" s="109">
        <f t="shared" si="127"/>
        <v>1.2022225839591305</v>
      </c>
      <c r="X16" s="109">
        <f t="shared" si="127"/>
        <v>1.2382892614779044</v>
      </c>
      <c r="Y16" s="109">
        <f t="shared" si="127"/>
        <v>1.2754379393222415</v>
      </c>
      <c r="Z16" s="109">
        <f t="shared" si="127"/>
        <v>1.3137010775019087</v>
      </c>
      <c r="AA16" s="109">
        <f t="shared" si="127"/>
        <v>1.3531121098269661</v>
      </c>
      <c r="AB16" s="109">
        <f t="shared" si="127"/>
        <v>1.3937054731217753</v>
      </c>
      <c r="AC16" s="109">
        <f t="shared" si="127"/>
        <v>1.4355166373154287</v>
      </c>
      <c r="AD16" s="109">
        <f t="shared" si="127"/>
        <v>1.4785821364348917</v>
      </c>
      <c r="AE16" s="109">
        <f t="shared" si="127"/>
        <v>1.5229396005279383</v>
      </c>
      <c r="AF16" s="109">
        <f t="shared" si="127"/>
        <v>1.5686277885437765</v>
      </c>
      <c r="AG16" s="109">
        <f t="shared" si="127"/>
        <v>1.6156866222000899</v>
      </c>
      <c r="AH16" s="109">
        <f t="shared" si="127"/>
        <v>1.6641572208660926</v>
      </c>
      <c r="AI16" s="109">
        <f t="shared" ref="AI16:BM16" si="128">AI9*$B$11</f>
        <v>1.7140819374920755</v>
      </c>
      <c r="AJ16" s="109">
        <f t="shared" si="128"/>
        <v>1.7655043956168379</v>
      </c>
      <c r="AK16" s="109">
        <f t="shared" si="128"/>
        <v>1.8184695274853431</v>
      </c>
      <c r="AL16" s="109">
        <f t="shared" si="128"/>
        <v>1.8730236133099034</v>
      </c>
      <c r="AM16" s="109">
        <f t="shared" si="128"/>
        <v>1.9292143217092008</v>
      </c>
      <c r="AN16" s="109">
        <f t="shared" si="128"/>
        <v>1.9870907513604767</v>
      </c>
      <c r="AO16" s="109">
        <f t="shared" si="128"/>
        <v>2.046703473901291</v>
      </c>
      <c r="AP16" s="109">
        <f t="shared" si="128"/>
        <v>2.1081045781183301</v>
      </c>
      <c r="AQ16" s="109">
        <f t="shared" si="128"/>
        <v>2.1713477154618799</v>
      </c>
      <c r="AR16" s="109">
        <f t="shared" si="128"/>
        <v>2.2364881469257361</v>
      </c>
      <c r="AS16" s="109">
        <f t="shared" si="128"/>
        <v>2.3035827913335081</v>
      </c>
      <c r="AT16" s="109">
        <f t="shared" si="128"/>
        <v>2.3726902750735137</v>
      </c>
      <c r="AU16" s="109">
        <f t="shared" si="128"/>
        <v>2.4438709833257191</v>
      </c>
      <c r="AV16" s="109">
        <f t="shared" si="128"/>
        <v>2.5171871128254906</v>
      </c>
      <c r="AW16" s="109">
        <f t="shared" si="128"/>
        <v>2.5927027262102555</v>
      </c>
      <c r="AX16" s="109">
        <f t="shared" si="128"/>
        <v>2.6704838079965634</v>
      </c>
      <c r="AY16" s="109">
        <f t="shared" si="128"/>
        <v>2.7505983222364603</v>
      </c>
      <c r="AZ16" s="109">
        <f t="shared" si="128"/>
        <v>2.8331162719035548</v>
      </c>
      <c r="BA16" s="109">
        <f t="shared" si="128"/>
        <v>2.9181097600606614</v>
      </c>
      <c r="BB16" s="109">
        <f t="shared" si="128"/>
        <v>3.0056530528624812</v>
      </c>
      <c r="BC16" s="109">
        <f t="shared" si="128"/>
        <v>3.0958226444483561</v>
      </c>
      <c r="BD16" s="109">
        <f t="shared" si="128"/>
        <v>3.188697323781807</v>
      </c>
      <c r="BE16" s="109">
        <f t="shared" si="128"/>
        <v>3.284358243495261</v>
      </c>
      <c r="BF16" s="109">
        <f t="shared" si="128"/>
        <v>3.3828889908001192</v>
      </c>
      <c r="BG16" s="109">
        <f t="shared" si="128"/>
        <v>3.4843756605241225</v>
      </c>
      <c r="BH16" s="109">
        <f t="shared" si="128"/>
        <v>3.5889069303398462</v>
      </c>
      <c r="BI16" s="109">
        <f t="shared" si="128"/>
        <v>3.6965741382500421</v>
      </c>
      <c r="BJ16" s="109">
        <f t="shared" si="128"/>
        <v>3.8074713623975436</v>
      </c>
      <c r="BK16" s="109">
        <f t="shared" si="128"/>
        <v>3.9216955032694698</v>
      </c>
      <c r="BL16" s="109">
        <f t="shared" si="128"/>
        <v>4.0393463683675543</v>
      </c>
      <c r="BM16" s="109">
        <f t="shared" si="128"/>
        <v>4.1605267594185804</v>
      </c>
    </row>
    <row r="17" spans="1:65" hidden="1">
      <c r="AB17"/>
      <c r="AC17"/>
      <c r="AD17"/>
      <c r="AE17"/>
      <c r="AF17"/>
    </row>
    <row r="18" spans="1:65" hidden="1">
      <c r="A18" s="137" t="s">
        <v>369</v>
      </c>
      <c r="B18" s="6">
        <f>D57</f>
        <v>5.3060000000000003E-2</v>
      </c>
      <c r="AB18"/>
      <c r="AC18"/>
      <c r="AD18"/>
      <c r="AE18"/>
      <c r="AF18"/>
    </row>
    <row r="19" spans="1:65" hidden="1">
      <c r="AB19"/>
      <c r="AC19"/>
      <c r="AD19"/>
      <c r="AE19"/>
      <c r="AF19"/>
    </row>
    <row r="20" spans="1:65" hidden="1">
      <c r="A20" s="215" t="s">
        <v>594</v>
      </c>
      <c r="B20" s="216"/>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row>
    <row r="21" spans="1:65" hidden="1">
      <c r="A21" s="122" t="s">
        <v>336</v>
      </c>
      <c r="B21" s="122"/>
      <c r="C21" s="109">
        <f t="shared" ref="C21:Y21" si="129">C7*$B$18</f>
        <v>0.68351216657543579</v>
      </c>
      <c r="D21" s="109">
        <f t="shared" si="129"/>
        <v>0.70401753157269886</v>
      </c>
      <c r="E21" s="109">
        <f t="shared" si="129"/>
        <v>0.72513805751987981</v>
      </c>
      <c r="F21" s="109">
        <f t="shared" si="129"/>
        <v>0.74689219924547623</v>
      </c>
      <c r="G21" s="109">
        <f t="shared" si="129"/>
        <v>0.76929896522284058</v>
      </c>
      <c r="H21" s="109">
        <f t="shared" si="129"/>
        <v>0.79237793417952584</v>
      </c>
      <c r="I21" s="109">
        <f t="shared" si="129"/>
        <v>0.81614927220491162</v>
      </c>
      <c r="J21" s="109">
        <f t="shared" si="129"/>
        <v>0.84063375037105903</v>
      </c>
      <c r="K21" s="109">
        <f t="shared" si="129"/>
        <v>0.86585276288219082</v>
      </c>
      <c r="L21" s="109">
        <f t="shared" si="129"/>
        <v>0.89182834576865644</v>
      </c>
      <c r="M21" s="109">
        <f t="shared" si="129"/>
        <v>0.91858319614171624</v>
      </c>
      <c r="N21" s="109">
        <f t="shared" si="129"/>
        <v>0.94614069202596773</v>
      </c>
      <c r="O21" s="109">
        <f t="shared" si="129"/>
        <v>0.97452491278674669</v>
      </c>
      <c r="P21" s="109">
        <f t="shared" si="129"/>
        <v>1.003760660170349</v>
      </c>
      <c r="Q21" s="109">
        <f t="shared" si="129"/>
        <v>1.0338734799754596</v>
      </c>
      <c r="R21" s="109">
        <f t="shared" si="129"/>
        <v>1.0648896843747235</v>
      </c>
      <c r="S21" s="109">
        <f t="shared" si="129"/>
        <v>1.0968363749059651</v>
      </c>
      <c r="T21" s="109">
        <f t="shared" si="129"/>
        <v>1.1297414661531442</v>
      </c>
      <c r="U21" s="109">
        <f t="shared" si="129"/>
        <v>1.1636337101377385</v>
      </c>
      <c r="V21" s="109">
        <f t="shared" si="129"/>
        <v>1.1985427214418709</v>
      </c>
      <c r="W21" s="109">
        <f t="shared" si="129"/>
        <v>1.2344990030851271</v>
      </c>
      <c r="X21" s="109">
        <f t="shared" si="129"/>
        <v>1.2715339731776807</v>
      </c>
      <c r="Y21" s="109">
        <f t="shared" si="129"/>
        <v>1.3096799923730111</v>
      </c>
      <c r="Z21" s="109">
        <f t="shared" ref="Z21:BM21" si="130">Z7*$B$18</f>
        <v>1.3489703921442016</v>
      </c>
      <c r="AA21" s="109">
        <f t="shared" si="130"/>
        <v>1.3894395039085277</v>
      </c>
      <c r="AB21" s="109">
        <f t="shared" si="130"/>
        <v>1.4311226890257833</v>
      </c>
      <c r="AC21" s="109">
        <f t="shared" si="130"/>
        <v>1.474056369696557</v>
      </c>
      <c r="AD21" s="109">
        <f t="shared" si="130"/>
        <v>1.5182780607874538</v>
      </c>
      <c r="AE21" s="109">
        <f t="shared" si="130"/>
        <v>1.5638264026110773</v>
      </c>
      <c r="AF21" s="109">
        <f t="shared" si="130"/>
        <v>1.6107411946894097</v>
      </c>
      <c r="AG21" s="109">
        <f t="shared" si="130"/>
        <v>1.659063430530092</v>
      </c>
      <c r="AH21" s="109">
        <f t="shared" si="130"/>
        <v>1.7088353334459951</v>
      </c>
      <c r="AI21" s="109">
        <f t="shared" si="130"/>
        <v>1.7601003934493749</v>
      </c>
      <c r="AJ21" s="109">
        <f t="shared" si="130"/>
        <v>1.8129034052528561</v>
      </c>
      <c r="AK21" s="109">
        <f t="shared" si="130"/>
        <v>1.8672905074104416</v>
      </c>
      <c r="AL21" s="109">
        <f t="shared" si="130"/>
        <v>1.9233092226327551</v>
      </c>
      <c r="AM21" s="109">
        <f t="shared" si="130"/>
        <v>1.9810084993117376</v>
      </c>
      <c r="AN21" s="109">
        <f t="shared" si="130"/>
        <v>2.0404387542910896</v>
      </c>
      <c r="AO21" s="109">
        <f t="shared" si="130"/>
        <v>2.1016519169198222</v>
      </c>
      <c r="AP21" s="109">
        <f t="shared" si="130"/>
        <v>2.1647014744274173</v>
      </c>
      <c r="AQ21" s="109">
        <f t="shared" si="130"/>
        <v>2.2296425186602398</v>
      </c>
      <c r="AR21" s="109">
        <f t="shared" si="130"/>
        <v>2.2965317942200469</v>
      </c>
      <c r="AS21" s="109">
        <f t="shared" si="130"/>
        <v>2.3654277480466481</v>
      </c>
      <c r="AT21" s="109">
        <f t="shared" si="130"/>
        <v>2.4363905804880477</v>
      </c>
      <c r="AU21" s="109">
        <f t="shared" si="130"/>
        <v>2.5094822979026894</v>
      </c>
      <c r="AV21" s="109">
        <f t="shared" si="130"/>
        <v>2.58476676683977</v>
      </c>
      <c r="AW21" s="109">
        <f t="shared" si="130"/>
        <v>2.6623097698449629</v>
      </c>
      <c r="AX21" s="109">
        <f t="shared" si="130"/>
        <v>2.7421790629403118</v>
      </c>
      <c r="AY21" s="109">
        <f t="shared" si="130"/>
        <v>2.8244444348285214</v>
      </c>
      <c r="AZ21" s="109">
        <f t="shared" si="130"/>
        <v>2.909177767873377</v>
      </c>
      <c r="BA21" s="109">
        <f t="shared" si="130"/>
        <v>2.9964531009095783</v>
      </c>
      <c r="BB21" s="109">
        <f t="shared" si="130"/>
        <v>3.0863466939368656</v>
      </c>
      <c r="BC21" s="109">
        <f t="shared" si="130"/>
        <v>3.1789370947549722</v>
      </c>
      <c r="BD21" s="109">
        <f t="shared" si="130"/>
        <v>3.2743052075976213</v>
      </c>
      <c r="BE21" s="109">
        <f t="shared" si="130"/>
        <v>3.3725343638255501</v>
      </c>
      <c r="BF21" s="109">
        <f t="shared" si="130"/>
        <v>3.473710394740317</v>
      </c>
      <c r="BG21" s="109">
        <f t="shared" si="130"/>
        <v>3.5779217065825266</v>
      </c>
      <c r="BH21" s="109">
        <f t="shared" si="130"/>
        <v>3.6852593577800019</v>
      </c>
      <c r="BI21" s="109">
        <f t="shared" si="130"/>
        <v>3.7958171385134025</v>
      </c>
      <c r="BJ21" s="109">
        <f t="shared" si="130"/>
        <v>3.9096916526688044</v>
      </c>
      <c r="BK21" s="109">
        <f t="shared" si="130"/>
        <v>4.0269824022488683</v>
      </c>
      <c r="BL21" s="109">
        <f t="shared" si="130"/>
        <v>4.1477918743163347</v>
      </c>
      <c r="BM21" s="109">
        <f t="shared" si="130"/>
        <v>4.272225630545825</v>
      </c>
    </row>
    <row r="22" spans="1:65" hidden="1">
      <c r="A22" s="397" t="s">
        <v>337</v>
      </c>
      <c r="B22" s="397"/>
      <c r="C22" s="399">
        <f t="shared" ref="C22:Y22" si="131">C8*$B$18</f>
        <v>2.2369489087923351</v>
      </c>
      <c r="D22" s="399">
        <f t="shared" si="131"/>
        <v>2.3040573760561056</v>
      </c>
      <c r="E22" s="399">
        <f t="shared" si="131"/>
        <v>2.3731790973377889</v>
      </c>
      <c r="F22" s="399">
        <f t="shared" si="131"/>
        <v>2.4443744702579226</v>
      </c>
      <c r="G22" s="399">
        <f t="shared" si="131"/>
        <v>2.5177057043656603</v>
      </c>
      <c r="H22" s="399">
        <f t="shared" si="131"/>
        <v>2.5932368754966304</v>
      </c>
      <c r="I22" s="399">
        <f t="shared" si="131"/>
        <v>2.6710339817615298</v>
      </c>
      <c r="J22" s="399">
        <f t="shared" si="131"/>
        <v>2.7511650012143756</v>
      </c>
      <c r="K22" s="399">
        <f t="shared" si="131"/>
        <v>2.8336999512508068</v>
      </c>
      <c r="L22" s="399">
        <f t="shared" si="131"/>
        <v>2.918710949788331</v>
      </c>
      <c r="M22" s="399">
        <f t="shared" si="131"/>
        <v>3.0062722782819811</v>
      </c>
      <c r="N22" s="399">
        <f t="shared" si="131"/>
        <v>3.0964604466304406</v>
      </c>
      <c r="O22" s="399">
        <f t="shared" si="131"/>
        <v>3.1893542600293538</v>
      </c>
      <c r="P22" s="399">
        <f t="shared" si="131"/>
        <v>3.2850348878302347</v>
      </c>
      <c r="Q22" s="399">
        <f t="shared" si="131"/>
        <v>3.3835859344651418</v>
      </c>
      <c r="R22" s="399">
        <f t="shared" si="131"/>
        <v>3.4850935124990965</v>
      </c>
      <c r="S22" s="399">
        <f t="shared" si="131"/>
        <v>3.5896463178740694</v>
      </c>
      <c r="T22" s="399">
        <f t="shared" si="131"/>
        <v>3.6973357074102915</v>
      </c>
      <c r="U22" s="399">
        <f t="shared" si="131"/>
        <v>3.8082557786326001</v>
      </c>
      <c r="V22" s="399">
        <f t="shared" si="131"/>
        <v>3.9225034519915782</v>
      </c>
      <c r="W22" s="399">
        <f t="shared" si="131"/>
        <v>4.0401785555513259</v>
      </c>
      <c r="X22" s="399">
        <f t="shared" si="131"/>
        <v>4.1613839122178655</v>
      </c>
      <c r="Y22" s="399">
        <f t="shared" si="131"/>
        <v>4.2862254295844018</v>
      </c>
      <c r="Z22" s="399">
        <f t="shared" ref="Z22:BM22" si="132">Z8*$B$18</f>
        <v>4.4148121924719339</v>
      </c>
      <c r="AA22" s="399">
        <f t="shared" si="132"/>
        <v>4.547256558246092</v>
      </c>
      <c r="AB22" s="399">
        <f t="shared" si="132"/>
        <v>4.6836742549934751</v>
      </c>
      <c r="AC22" s="399">
        <f t="shared" si="132"/>
        <v>4.8241844826432789</v>
      </c>
      <c r="AD22" s="399">
        <f t="shared" si="132"/>
        <v>4.9689100171225782</v>
      </c>
      <c r="AE22" s="399">
        <f t="shared" si="132"/>
        <v>5.1179773176362557</v>
      </c>
      <c r="AF22" s="399">
        <f t="shared" si="132"/>
        <v>5.2715166371653428</v>
      </c>
      <c r="AG22" s="399">
        <f t="shared" si="132"/>
        <v>5.4296621362803039</v>
      </c>
      <c r="AH22" s="399">
        <f t="shared" si="132"/>
        <v>5.5925520003687126</v>
      </c>
      <c r="AI22" s="399">
        <f t="shared" si="132"/>
        <v>5.7603285603797749</v>
      </c>
      <c r="AJ22" s="399">
        <f t="shared" si="132"/>
        <v>5.9331384171911683</v>
      </c>
      <c r="AK22" s="399">
        <f t="shared" si="132"/>
        <v>6.1111325697069034</v>
      </c>
      <c r="AL22" s="399">
        <f t="shared" si="132"/>
        <v>6.2944665467981107</v>
      </c>
      <c r="AM22" s="399">
        <f t="shared" si="132"/>
        <v>6.4833005432020547</v>
      </c>
      <c r="AN22" s="399">
        <f t="shared" si="132"/>
        <v>6.6777995594981157</v>
      </c>
      <c r="AO22" s="399">
        <f t="shared" si="132"/>
        <v>6.8781335462830606</v>
      </c>
      <c r="AP22" s="399">
        <f t="shared" si="132"/>
        <v>7.0844775526715518</v>
      </c>
      <c r="AQ22" s="399">
        <f t="shared" si="132"/>
        <v>7.2970118792516985</v>
      </c>
      <c r="AR22" s="399">
        <f t="shared" si="132"/>
        <v>7.5159222356292501</v>
      </c>
      <c r="AS22" s="399">
        <f t="shared" si="132"/>
        <v>7.7413999026981273</v>
      </c>
      <c r="AT22" s="399">
        <f t="shared" si="132"/>
        <v>7.9736418997790715</v>
      </c>
      <c r="AU22" s="399">
        <f t="shared" si="132"/>
        <v>8.2128511567724427</v>
      </c>
      <c r="AV22" s="399">
        <f t="shared" si="132"/>
        <v>8.4592366914756152</v>
      </c>
      <c r="AW22" s="399">
        <f t="shared" si="132"/>
        <v>8.7130137922198845</v>
      </c>
      <c r="AX22" s="399">
        <f t="shared" si="132"/>
        <v>8.974404205986481</v>
      </c>
      <c r="AY22" s="399">
        <f t="shared" si="132"/>
        <v>9.2436363321660764</v>
      </c>
      <c r="AZ22" s="399">
        <f t="shared" si="132"/>
        <v>9.5209454221310601</v>
      </c>
      <c r="BA22" s="399">
        <f t="shared" si="132"/>
        <v>9.8065737847949919</v>
      </c>
      <c r="BB22" s="399">
        <f t="shared" si="132"/>
        <v>10.100770998338842</v>
      </c>
      <c r="BC22" s="399">
        <f t="shared" si="132"/>
        <v>10.403794128289007</v>
      </c>
      <c r="BD22" s="399">
        <f t="shared" si="132"/>
        <v>10.715907952137679</v>
      </c>
      <c r="BE22" s="399">
        <f t="shared" si="132"/>
        <v>11.037385190701809</v>
      </c>
      <c r="BF22" s="399">
        <f t="shared" si="132"/>
        <v>11.368506746422863</v>
      </c>
      <c r="BG22" s="399">
        <f t="shared" si="132"/>
        <v>11.70956194881555</v>
      </c>
      <c r="BH22" s="399">
        <f t="shared" si="132"/>
        <v>12.060848807280015</v>
      </c>
      <c r="BI22" s="399">
        <f t="shared" si="132"/>
        <v>12.422674271498416</v>
      </c>
      <c r="BJ22" s="399">
        <f t="shared" si="132"/>
        <v>12.79535449964337</v>
      </c>
      <c r="BK22" s="399">
        <f t="shared" si="132"/>
        <v>13.179215134632672</v>
      </c>
      <c r="BL22" s="399">
        <f t="shared" si="132"/>
        <v>13.574591588671653</v>
      </c>
      <c r="BM22" s="399">
        <f t="shared" si="132"/>
        <v>13.981829336331801</v>
      </c>
    </row>
    <row r="23" spans="1:65" hidden="1">
      <c r="A23" s="122" t="s">
        <v>338</v>
      </c>
      <c r="B23" s="122"/>
      <c r="C23" s="109">
        <f t="shared" ref="C23:Y23" si="133">C9*$B$18</f>
        <v>3.479698302565855</v>
      </c>
      <c r="D23" s="109">
        <f t="shared" si="133"/>
        <v>3.5840892516428311</v>
      </c>
      <c r="E23" s="109">
        <f t="shared" si="133"/>
        <v>3.6916119291921157</v>
      </c>
      <c r="F23" s="109">
        <f t="shared" si="133"/>
        <v>3.802360287067879</v>
      </c>
      <c r="G23" s="109">
        <f t="shared" si="133"/>
        <v>3.9164310956799158</v>
      </c>
      <c r="H23" s="109">
        <f t="shared" si="133"/>
        <v>4.033924028550314</v>
      </c>
      <c r="I23" s="109">
        <f t="shared" si="133"/>
        <v>4.1549417494068228</v>
      </c>
      <c r="J23" s="109">
        <f t="shared" si="133"/>
        <v>4.2795900018890274</v>
      </c>
      <c r="K23" s="109">
        <f t="shared" si="133"/>
        <v>4.4079777019456987</v>
      </c>
      <c r="L23" s="109">
        <f t="shared" si="133"/>
        <v>4.5402170330040699</v>
      </c>
      <c r="M23" s="109">
        <f t="shared" si="133"/>
        <v>4.6764235439941926</v>
      </c>
      <c r="N23" s="109">
        <f t="shared" si="133"/>
        <v>4.816716250314018</v>
      </c>
      <c r="O23" s="109">
        <f t="shared" si="133"/>
        <v>4.9612177378234383</v>
      </c>
      <c r="P23" s="109">
        <f t="shared" si="133"/>
        <v>5.1100542699581419</v>
      </c>
      <c r="Q23" s="109">
        <f t="shared" si="133"/>
        <v>5.2633558980568855</v>
      </c>
      <c r="R23" s="109">
        <f t="shared" si="133"/>
        <v>5.4212565749985924</v>
      </c>
      <c r="S23" s="109">
        <f t="shared" si="133"/>
        <v>5.5838942722485498</v>
      </c>
      <c r="T23" s="109">
        <f t="shared" si="133"/>
        <v>5.7514111004160062</v>
      </c>
      <c r="U23" s="109">
        <f t="shared" si="133"/>
        <v>5.9239534334284869</v>
      </c>
      <c r="V23" s="109">
        <f t="shared" si="133"/>
        <v>6.1016720364313413</v>
      </c>
      <c r="W23" s="109">
        <f t="shared" si="133"/>
        <v>6.2847221975242817</v>
      </c>
      <c r="X23" s="109">
        <f t="shared" si="133"/>
        <v>6.4732638634500104</v>
      </c>
      <c r="Y23" s="109">
        <f t="shared" si="133"/>
        <v>6.6674617793535109</v>
      </c>
      <c r="Z23" s="109">
        <f t="shared" ref="Z23:BM23" si="134">Z9*$B$18</f>
        <v>6.8674856327341161</v>
      </c>
      <c r="AA23" s="109">
        <f t="shared" si="134"/>
        <v>7.0735102017161395</v>
      </c>
      <c r="AB23" s="109">
        <f t="shared" si="134"/>
        <v>7.285715507767625</v>
      </c>
      <c r="AC23" s="109">
        <f t="shared" si="134"/>
        <v>7.5042869730006547</v>
      </c>
      <c r="AD23" s="109">
        <f t="shared" si="134"/>
        <v>7.7294155821906747</v>
      </c>
      <c r="AE23" s="109">
        <f t="shared" si="134"/>
        <v>7.9612980496563948</v>
      </c>
      <c r="AF23" s="109">
        <f t="shared" si="134"/>
        <v>8.2001369911460866</v>
      </c>
      <c r="AG23" s="109">
        <f t="shared" si="134"/>
        <v>8.4461411008804692</v>
      </c>
      <c r="AH23" s="109">
        <f t="shared" si="134"/>
        <v>8.6995253339068839</v>
      </c>
      <c r="AI23" s="109">
        <f t="shared" si="134"/>
        <v>8.9605110939240902</v>
      </c>
      <c r="AJ23" s="109">
        <f t="shared" si="134"/>
        <v>9.2293264267418138</v>
      </c>
      <c r="AK23" s="109">
        <f t="shared" si="134"/>
        <v>9.5062062195440689</v>
      </c>
      <c r="AL23" s="109">
        <f t="shared" si="134"/>
        <v>9.7913924061303916</v>
      </c>
      <c r="AM23" s="109">
        <f t="shared" si="134"/>
        <v>10.085134178314304</v>
      </c>
      <c r="AN23" s="109">
        <f t="shared" si="134"/>
        <v>10.387688203663734</v>
      </c>
      <c r="AO23" s="109">
        <f t="shared" si="134"/>
        <v>10.699318849773645</v>
      </c>
      <c r="AP23" s="109">
        <f t="shared" si="134"/>
        <v>11.020298415266856</v>
      </c>
      <c r="AQ23" s="109">
        <f t="shared" si="134"/>
        <v>11.350907367724862</v>
      </c>
      <c r="AR23" s="109">
        <f t="shared" si="134"/>
        <v>11.691434588756607</v>
      </c>
      <c r="AS23" s="109">
        <f t="shared" si="134"/>
        <v>12.042177626419305</v>
      </c>
      <c r="AT23" s="109">
        <f t="shared" si="134"/>
        <v>12.403442955211885</v>
      </c>
      <c r="AU23" s="109">
        <f t="shared" si="134"/>
        <v>12.775546243868241</v>
      </c>
      <c r="AV23" s="109">
        <f t="shared" si="134"/>
        <v>13.158812631184288</v>
      </c>
      <c r="AW23" s="109">
        <f t="shared" si="134"/>
        <v>13.553577010119817</v>
      </c>
      <c r="AX23" s="109">
        <f t="shared" si="134"/>
        <v>13.960184320423414</v>
      </c>
      <c r="AY23" s="109">
        <f t="shared" si="134"/>
        <v>14.378989850036117</v>
      </c>
      <c r="AZ23" s="109">
        <f t="shared" si="134"/>
        <v>14.810359545537201</v>
      </c>
      <c r="BA23" s="109">
        <f t="shared" si="134"/>
        <v>15.25467033190332</v>
      </c>
      <c r="BB23" s="109">
        <f t="shared" si="134"/>
        <v>15.712310441860419</v>
      </c>
      <c r="BC23" s="109">
        <f t="shared" si="134"/>
        <v>16.183679755116231</v>
      </c>
      <c r="BD23" s="109">
        <f t="shared" si="134"/>
        <v>16.669190147769722</v>
      </c>
      <c r="BE23" s="109">
        <f t="shared" si="134"/>
        <v>17.169265852202813</v>
      </c>
      <c r="BF23" s="109">
        <f t="shared" si="134"/>
        <v>17.684343827768899</v>
      </c>
      <c r="BG23" s="109">
        <f t="shared" si="134"/>
        <v>18.214874142601964</v>
      </c>
      <c r="BH23" s="109">
        <f t="shared" si="134"/>
        <v>18.761320366880025</v>
      </c>
      <c r="BI23" s="109">
        <f t="shared" si="134"/>
        <v>19.324159977886424</v>
      </c>
      <c r="BJ23" s="109">
        <f t="shared" si="134"/>
        <v>19.90388477722302</v>
      </c>
      <c r="BK23" s="109">
        <f t="shared" si="134"/>
        <v>20.501001320539711</v>
      </c>
      <c r="BL23" s="109">
        <f t="shared" si="134"/>
        <v>21.116031360155901</v>
      </c>
      <c r="BM23" s="109">
        <f t="shared" si="134"/>
        <v>21.749512300960578</v>
      </c>
    </row>
    <row r="24" spans="1:65" hidden="1"/>
    <row r="25" spans="1:65" hidden="1"/>
    <row r="26" spans="1:65" hidden="1">
      <c r="A26" s="215" t="s">
        <v>340</v>
      </c>
      <c r="B26" s="216"/>
      <c r="C26" s="216"/>
      <c r="D26" s="216"/>
      <c r="E26" s="216"/>
      <c r="F26" s="216"/>
      <c r="G26" s="216"/>
    </row>
    <row r="27" spans="1:65" hidden="1">
      <c r="A27" s="4"/>
      <c r="C27" s="102" t="s">
        <v>481</v>
      </c>
      <c r="D27" s="98">
        <v>232.95699999999999</v>
      </c>
    </row>
    <row r="28" spans="1:65" hidden="1">
      <c r="A28" s="4"/>
      <c r="C28" s="100" t="s">
        <v>482</v>
      </c>
      <c r="D28" s="98">
        <v>207.34200000000001</v>
      </c>
    </row>
    <row r="29" spans="1:65" hidden="1">
      <c r="A29" s="4"/>
      <c r="C29" s="107" t="s">
        <v>476</v>
      </c>
      <c r="D29" s="108">
        <f>D27/D28</f>
        <v>1.1235398520319084</v>
      </c>
    </row>
    <row r="30" spans="1:65" hidden="1">
      <c r="A30" s="4"/>
      <c r="C30" s="107" t="s">
        <v>628</v>
      </c>
      <c r="D30" s="1">
        <f>E118/C118</f>
        <v>1.0423122385498227</v>
      </c>
    </row>
    <row r="31" spans="1:65" hidden="1">
      <c r="A31" s="4"/>
    </row>
    <row r="32" spans="1:65" hidden="1"/>
    <row r="33" spans="1:32" hidden="1">
      <c r="B33" s="215" t="s">
        <v>336</v>
      </c>
      <c r="C33" s="8" t="s">
        <v>310</v>
      </c>
      <c r="D33" s="59">
        <v>11</v>
      </c>
      <c r="E33" s="91" t="s">
        <v>483</v>
      </c>
    </row>
    <row r="34" spans="1:32" hidden="1">
      <c r="B34" s="4"/>
      <c r="C34" s="8" t="s">
        <v>311</v>
      </c>
      <c r="D34" s="60">
        <f>Home!D23</f>
        <v>0.03</v>
      </c>
      <c r="E34" s="90"/>
    </row>
    <row r="35" spans="1:32" hidden="1">
      <c r="B35" s="4"/>
      <c r="C35" s="93" t="s">
        <v>596</v>
      </c>
      <c r="D35" s="23">
        <f>(D33*D29)*D30</f>
        <v>12.881872720984466</v>
      </c>
      <c r="E35" s="90"/>
    </row>
    <row r="36" spans="1:32" hidden="1">
      <c r="D36" s="59"/>
      <c r="E36" s="90"/>
    </row>
    <row r="37" spans="1:32" hidden="1">
      <c r="B37" s="223" t="s">
        <v>337</v>
      </c>
      <c r="C37" s="8" t="s">
        <v>310</v>
      </c>
      <c r="D37" s="59">
        <v>36</v>
      </c>
      <c r="E37" s="91" t="s">
        <v>483</v>
      </c>
    </row>
    <row r="38" spans="1:32" hidden="1">
      <c r="B38" s="18"/>
      <c r="C38" s="8" t="s">
        <v>311</v>
      </c>
      <c r="D38" s="60">
        <f>Home!D23</f>
        <v>0.03</v>
      </c>
      <c r="E38" s="90"/>
    </row>
    <row r="39" spans="1:32" hidden="1">
      <c r="B39" s="18"/>
      <c r="C39" s="117" t="s">
        <v>596</v>
      </c>
      <c r="D39" s="23">
        <f>(D37*D29)*D30</f>
        <v>42.158856177767341</v>
      </c>
      <c r="E39" s="90"/>
    </row>
    <row r="40" spans="1:32" hidden="1">
      <c r="B40" s="18"/>
      <c r="D40" s="59"/>
      <c r="E40" s="90"/>
    </row>
    <row r="41" spans="1:32" hidden="1">
      <c r="D41" s="59"/>
      <c r="E41" s="90"/>
    </row>
    <row r="42" spans="1:32" hidden="1">
      <c r="B42" s="223" t="s">
        <v>338</v>
      </c>
      <c r="C42" s="8" t="s">
        <v>310</v>
      </c>
      <c r="D42" s="59">
        <v>56</v>
      </c>
      <c r="E42" s="91" t="s">
        <v>483</v>
      </c>
    </row>
    <row r="43" spans="1:32" s="7" customFormat="1" hidden="1">
      <c r="A43" s="1"/>
      <c r="C43" s="8" t="s">
        <v>311</v>
      </c>
      <c r="D43" s="60">
        <f>Home!D23</f>
        <v>0.03</v>
      </c>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row>
    <row r="44" spans="1:32" s="7" customFormat="1" hidden="1">
      <c r="A44" s="1"/>
      <c r="C44" s="117" t="s">
        <v>596</v>
      </c>
      <c r="D44" s="23">
        <f>(D42*D29)*D30</f>
        <v>65.580442943193646</v>
      </c>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row>
    <row r="45" spans="1:32" s="7" customFormat="1" hidden="1">
      <c r="A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row>
    <row r="46" spans="1:32" s="7" customFormat="1" hidden="1">
      <c r="A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row>
    <row r="47" spans="1:32" s="7" customForma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row>
    <row r="48" spans="1:32" ht="15">
      <c r="A48" s="239" t="s">
        <v>484</v>
      </c>
      <c r="B48" s="239"/>
      <c r="C48" s="239"/>
      <c r="D48" s="239"/>
      <c r="E48" s="239"/>
      <c r="F48" s="240"/>
      <c r="G48" s="240"/>
      <c r="H48" s="240"/>
      <c r="I48" s="240"/>
    </row>
    <row r="49" spans="1:32" ht="15">
      <c r="A49" s="102" t="s">
        <v>353</v>
      </c>
      <c r="B49" s="102" t="s">
        <v>354</v>
      </c>
      <c r="C49" s="100"/>
      <c r="D49" s="100"/>
      <c r="E49" s="100"/>
      <c r="F49" s="101"/>
      <c r="G49" s="101"/>
      <c r="H49" s="101"/>
      <c r="I49" s="101"/>
    </row>
    <row r="50" spans="1:32" ht="15">
      <c r="A50" s="102"/>
      <c r="B50" s="102" t="s">
        <v>355</v>
      </c>
      <c r="C50" s="100"/>
      <c r="D50" s="100"/>
      <c r="E50" s="100"/>
      <c r="F50" s="101"/>
      <c r="G50" s="101"/>
      <c r="H50" s="101"/>
      <c r="I50" s="101"/>
    </row>
    <row r="51" spans="1:32" ht="15">
      <c r="A51" s="100"/>
      <c r="B51" s="99" t="s">
        <v>356</v>
      </c>
      <c r="C51" s="100"/>
      <c r="D51" s="100"/>
      <c r="E51" s="101"/>
      <c r="F51" s="101"/>
      <c r="G51" s="101"/>
      <c r="H51" s="101"/>
      <c r="I51" s="101"/>
    </row>
    <row r="52" spans="1:32" ht="15">
      <c r="A52" s="102" t="s">
        <v>485</v>
      </c>
      <c r="B52" s="102">
        <v>1000</v>
      </c>
      <c r="C52" s="100" t="s">
        <v>486</v>
      </c>
      <c r="D52" s="100"/>
      <c r="E52" s="101"/>
      <c r="F52" s="101"/>
      <c r="G52" s="101"/>
      <c r="H52" s="101"/>
      <c r="I52" s="101"/>
    </row>
    <row r="53" spans="1:32" ht="15">
      <c r="A53" s="101"/>
      <c r="B53" s="101"/>
      <c r="C53" s="101"/>
      <c r="D53" s="101"/>
      <c r="E53" s="101"/>
      <c r="F53" s="101"/>
      <c r="G53" s="101"/>
      <c r="H53" s="101"/>
      <c r="I53" s="101"/>
    </row>
    <row r="54" spans="1:32" ht="39">
      <c r="A54" s="241" t="s">
        <v>357</v>
      </c>
      <c r="B54" s="241" t="s">
        <v>358</v>
      </c>
      <c r="C54" s="241" t="s">
        <v>254</v>
      </c>
      <c r="D54" s="241" t="s">
        <v>359</v>
      </c>
      <c r="E54" s="101"/>
      <c r="F54" s="101"/>
      <c r="G54" s="101"/>
      <c r="H54" s="101"/>
      <c r="I54" s="101"/>
      <c r="J54" s="61"/>
      <c r="K54" s="61"/>
      <c r="L54" s="61"/>
      <c r="M54" s="61"/>
      <c r="N54" s="61"/>
      <c r="O54" s="61"/>
      <c r="P54" s="61"/>
      <c r="Q54" s="61"/>
      <c r="R54" s="61"/>
      <c r="S54" s="61"/>
      <c r="T54" s="61"/>
      <c r="U54" s="61"/>
      <c r="V54" s="61"/>
      <c r="W54" s="61"/>
      <c r="X54" s="61"/>
      <c r="Y54" s="61"/>
      <c r="Z54" s="61"/>
      <c r="AA54" s="61"/>
      <c r="AB54" s="61"/>
      <c r="AC54" s="61"/>
      <c r="AD54" s="61"/>
      <c r="AE54" s="61"/>
      <c r="AF54" s="61"/>
    </row>
    <row r="55" spans="1:32" ht="12.75" customHeight="1">
      <c r="A55" s="610" t="s">
        <v>360</v>
      </c>
      <c r="B55" s="144">
        <v>73.150000000000006</v>
      </c>
      <c r="C55" s="103" t="s">
        <v>361</v>
      </c>
      <c r="D55" s="144">
        <v>7.3150000000000007E-2</v>
      </c>
      <c r="E55" s="101"/>
      <c r="F55" s="101"/>
      <c r="G55" s="101"/>
      <c r="H55" s="101"/>
      <c r="I55" s="101"/>
    </row>
    <row r="56" spans="1:32" ht="15">
      <c r="A56" s="610"/>
      <c r="B56" s="142">
        <v>10.15</v>
      </c>
      <c r="C56" s="143" t="s">
        <v>362</v>
      </c>
      <c r="D56" s="142">
        <v>1.0150000000000001E-2</v>
      </c>
      <c r="E56" s="101"/>
      <c r="F56" s="101"/>
      <c r="G56" s="101"/>
      <c r="H56" s="101"/>
      <c r="I56" s="101"/>
    </row>
    <row r="57" spans="1:32" ht="15">
      <c r="A57" s="611" t="s">
        <v>363</v>
      </c>
      <c r="B57" s="144">
        <v>53.06</v>
      </c>
      <c r="C57" s="103" t="s">
        <v>361</v>
      </c>
      <c r="D57" s="144">
        <v>5.3060000000000003E-2</v>
      </c>
      <c r="E57" s="101"/>
      <c r="F57" s="101"/>
      <c r="G57" s="101"/>
      <c r="H57" s="101"/>
      <c r="I57" s="101"/>
    </row>
    <row r="58" spans="1:32" ht="15">
      <c r="A58" s="611"/>
      <c r="B58" s="144">
        <v>5.306</v>
      </c>
      <c r="C58" s="103" t="s">
        <v>364</v>
      </c>
      <c r="D58" s="144">
        <v>5.306E-3</v>
      </c>
      <c r="E58" s="101"/>
      <c r="F58" s="101"/>
      <c r="G58" s="101"/>
      <c r="H58" s="101"/>
      <c r="I58" s="101"/>
    </row>
    <row r="59" spans="1:32" ht="15">
      <c r="A59" s="101"/>
      <c r="B59" s="101"/>
      <c r="C59" s="101"/>
      <c r="D59" s="101"/>
      <c r="E59" s="101"/>
      <c r="F59" s="101"/>
      <c r="G59" s="101"/>
      <c r="H59" s="101"/>
      <c r="I59" s="101"/>
    </row>
    <row r="60" spans="1:32" ht="15" hidden="1">
      <c r="A60" s="240" t="s">
        <v>487</v>
      </c>
      <c r="B60" s="242"/>
      <c r="C60" s="242"/>
      <c r="D60" s="242"/>
      <c r="E60" s="242"/>
      <c r="F60" s="242"/>
      <c r="G60" s="242"/>
      <c r="H60" s="242"/>
      <c r="I60" s="242"/>
    </row>
    <row r="61" spans="1:32" ht="15" hidden="1">
      <c r="A61" s="101"/>
      <c r="B61" s="101"/>
      <c r="C61" s="101"/>
      <c r="D61" s="101"/>
      <c r="E61" s="101"/>
      <c r="F61" s="101"/>
      <c r="G61" s="101"/>
      <c r="H61" s="101"/>
      <c r="I61" s="101"/>
    </row>
    <row r="62" spans="1:32" ht="15" hidden="1">
      <c r="A62" s="194" t="s">
        <v>562</v>
      </c>
      <c r="B62" s="101"/>
      <c r="C62" s="101"/>
      <c r="D62" s="101"/>
      <c r="E62" s="101"/>
      <c r="F62" s="101"/>
      <c r="G62" s="101"/>
      <c r="H62" s="101"/>
      <c r="I62" s="101"/>
    </row>
    <row r="63" spans="1:32" ht="15" hidden="1">
      <c r="A63" s="101" t="s">
        <v>488</v>
      </c>
      <c r="B63" s="101"/>
      <c r="C63" s="101"/>
      <c r="D63" s="101"/>
      <c r="E63" s="101"/>
      <c r="F63" s="101"/>
      <c r="G63" s="101"/>
      <c r="H63" s="101"/>
      <c r="I63" s="101"/>
    </row>
    <row r="64" spans="1:32" ht="15" hidden="1">
      <c r="A64" s="104" t="s">
        <v>489</v>
      </c>
      <c r="B64" s="101"/>
      <c r="C64" s="101"/>
      <c r="D64" s="101"/>
      <c r="E64" s="101"/>
      <c r="F64" s="101"/>
      <c r="G64" s="101"/>
      <c r="H64" s="101"/>
      <c r="I64" s="101"/>
    </row>
    <row r="65" spans="1:9" ht="15" hidden="1">
      <c r="A65" s="101" t="s">
        <v>490</v>
      </c>
      <c r="B65" s="101"/>
      <c r="C65" s="101"/>
      <c r="D65" s="101"/>
      <c r="E65" s="101"/>
      <c r="F65" s="101"/>
      <c r="G65" s="101"/>
      <c r="H65" s="101"/>
      <c r="I65" s="101"/>
    </row>
    <row r="66" spans="1:9" ht="15" hidden="1">
      <c r="A66" s="101" t="s">
        <v>491</v>
      </c>
      <c r="B66" s="101" t="s">
        <v>492</v>
      </c>
      <c r="C66" s="101"/>
      <c r="D66" s="101"/>
      <c r="E66" s="101"/>
      <c r="F66" s="101"/>
      <c r="G66" s="101"/>
      <c r="H66" s="101"/>
      <c r="I66" s="101"/>
    </row>
    <row r="67" spans="1:9" hidden="1"/>
    <row r="68" spans="1:9" hidden="1"/>
    <row r="69" spans="1:9" hidden="1"/>
    <row r="70" spans="1:9" hidden="1"/>
    <row r="71" spans="1:9" hidden="1"/>
    <row r="72" spans="1:9" hidden="1"/>
    <row r="73" spans="1:9" hidden="1"/>
    <row r="74" spans="1:9" hidden="1"/>
    <row r="75" spans="1:9" hidden="1"/>
    <row r="76" spans="1:9" hidden="1"/>
    <row r="77" spans="1:9" hidden="1"/>
    <row r="78" spans="1:9" hidden="1"/>
    <row r="79" spans="1:9" hidden="1"/>
    <row r="80" spans="1:9"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spans="1:69" hidden="1"/>
    <row r="114" spans="1:69" hidden="1"/>
    <row r="115" spans="1:69" hidden="1"/>
    <row r="116" spans="1:69">
      <c r="C116" s="1">
        <v>2013</v>
      </c>
      <c r="D116" s="1">
        <v>2014</v>
      </c>
      <c r="E116" s="115">
        <v>2015</v>
      </c>
      <c r="F116" s="115">
        <v>2016</v>
      </c>
      <c r="G116" s="115">
        <v>2017</v>
      </c>
      <c r="H116" s="115">
        <v>2018</v>
      </c>
      <c r="I116" s="115">
        <v>2019</v>
      </c>
      <c r="J116" s="115">
        <v>2020</v>
      </c>
      <c r="K116" s="115">
        <v>2021</v>
      </c>
      <c r="L116" s="115">
        <v>2022</v>
      </c>
      <c r="M116" s="115">
        <v>2023</v>
      </c>
      <c r="N116" s="115">
        <v>2024</v>
      </c>
      <c r="O116" s="115">
        <v>2025</v>
      </c>
      <c r="P116" s="115">
        <v>2026</v>
      </c>
      <c r="Q116" s="115">
        <v>2027</v>
      </c>
      <c r="R116" s="115">
        <v>2028</v>
      </c>
      <c r="S116" s="115">
        <v>2029</v>
      </c>
      <c r="T116" s="115">
        <v>2030</v>
      </c>
      <c r="U116" s="115">
        <v>2031</v>
      </c>
      <c r="V116" s="115">
        <v>2032</v>
      </c>
      <c r="W116" s="115">
        <v>2033</v>
      </c>
      <c r="X116" s="115">
        <v>2034</v>
      </c>
      <c r="Y116" s="115">
        <v>2035</v>
      </c>
      <c r="Z116" s="115">
        <v>2036</v>
      </c>
      <c r="AA116" s="115">
        <v>2037</v>
      </c>
      <c r="AB116" s="115">
        <v>2038</v>
      </c>
      <c r="AC116" s="115">
        <v>2039</v>
      </c>
      <c r="AD116" s="115">
        <v>2040</v>
      </c>
      <c r="AE116" s="115">
        <v>2041</v>
      </c>
      <c r="AF116" s="115">
        <v>2042</v>
      </c>
      <c r="AG116" s="115">
        <v>2043</v>
      </c>
      <c r="AH116" s="115">
        <v>2044</v>
      </c>
      <c r="AI116" s="115">
        <v>2045</v>
      </c>
      <c r="AJ116" s="115">
        <v>2046</v>
      </c>
      <c r="AK116" s="115">
        <v>2047</v>
      </c>
      <c r="AL116" s="115">
        <v>2048</v>
      </c>
      <c r="AM116" s="115">
        <v>2049</v>
      </c>
      <c r="AN116" s="115">
        <v>2050</v>
      </c>
      <c r="AO116" s="115">
        <v>2051</v>
      </c>
      <c r="AP116" s="115">
        <v>2052</v>
      </c>
      <c r="AQ116" s="115">
        <v>2053</v>
      </c>
      <c r="AR116" s="115">
        <v>2054</v>
      </c>
      <c r="AS116" s="115">
        <v>2055</v>
      </c>
      <c r="AT116" s="115">
        <v>2056</v>
      </c>
      <c r="AU116" s="115">
        <v>2057</v>
      </c>
      <c r="AV116" s="115">
        <v>2058</v>
      </c>
      <c r="AW116" s="115">
        <v>2059</v>
      </c>
      <c r="AX116" s="115">
        <v>2060</v>
      </c>
      <c r="AY116" s="115">
        <v>2061</v>
      </c>
      <c r="AZ116" s="115">
        <v>2062</v>
      </c>
      <c r="BA116" s="115">
        <v>2063</v>
      </c>
      <c r="BB116" s="115">
        <v>2064</v>
      </c>
      <c r="BC116" s="115">
        <v>2065</v>
      </c>
      <c r="BD116" s="115">
        <v>2066</v>
      </c>
      <c r="BE116" s="115">
        <v>2067</v>
      </c>
      <c r="BF116" s="115">
        <v>2068</v>
      </c>
      <c r="BG116" s="115">
        <v>2069</v>
      </c>
      <c r="BH116" s="115">
        <v>2070</v>
      </c>
      <c r="BI116" s="115">
        <v>2071</v>
      </c>
      <c r="BJ116" s="115">
        <v>2072</v>
      </c>
      <c r="BK116" s="115">
        <v>2073</v>
      </c>
      <c r="BL116" s="115">
        <v>2074</v>
      </c>
      <c r="BM116" s="115">
        <v>2075</v>
      </c>
    </row>
    <row r="117" spans="1:69">
      <c r="A117" s="115" t="s">
        <v>493</v>
      </c>
      <c r="B117" s="115"/>
      <c r="C117" s="341">
        <v>1.4999999999999999E-2</v>
      </c>
      <c r="D117" s="341">
        <v>1.8878043548213874E-2</v>
      </c>
      <c r="E117" s="341">
        <v>2.3E-2</v>
      </c>
      <c r="F117" s="341">
        <v>2.4000000000000021E-2</v>
      </c>
      <c r="G117" s="341">
        <v>2.4000000000000021E-2</v>
      </c>
      <c r="H117" s="341">
        <v>2.4000000000000243E-2</v>
      </c>
      <c r="I117" s="341">
        <v>2.4000000000000243E-2</v>
      </c>
      <c r="J117" s="341">
        <v>2.3999999999999355E-2</v>
      </c>
      <c r="K117" s="341">
        <v>2.3999999999998502E-2</v>
      </c>
      <c r="L117" s="341">
        <v>2.39999999999976E-2</v>
      </c>
      <c r="M117" s="341">
        <v>2.3999999999996701E-2</v>
      </c>
      <c r="N117" s="341">
        <v>2.3999999999995799E-2</v>
      </c>
      <c r="O117" s="341">
        <v>2.39999999999949E-2</v>
      </c>
      <c r="P117" s="341">
        <v>2.3999999999993998E-2</v>
      </c>
      <c r="Q117" s="341">
        <v>2.39999999999931E-2</v>
      </c>
      <c r="R117" s="341">
        <v>2.3999999999992201E-2</v>
      </c>
      <c r="S117" s="341">
        <v>2.39999999999914E-2</v>
      </c>
      <c r="T117" s="341">
        <v>2.3999999999990501E-2</v>
      </c>
      <c r="U117" s="341">
        <v>2.3999999999989599E-2</v>
      </c>
      <c r="V117" s="341">
        <v>2.3999999999988701E-2</v>
      </c>
      <c r="W117" s="341">
        <v>2.3999999999987798E-2</v>
      </c>
      <c r="X117" s="341">
        <v>2.39999999999869E-2</v>
      </c>
      <c r="Y117" s="341">
        <v>2.3999999999986001E-2</v>
      </c>
      <c r="Z117" s="341">
        <v>2.3999999999985099E-2</v>
      </c>
      <c r="AA117" s="341">
        <v>2.3999999999984301E-2</v>
      </c>
      <c r="AB117" s="341">
        <v>2.3999999999983399E-2</v>
      </c>
      <c r="AC117" s="341">
        <v>2.3999999999982501E-2</v>
      </c>
      <c r="AD117" s="341">
        <v>2.3999999999981599E-2</v>
      </c>
      <c r="AE117" s="341">
        <v>2.3999999999981599E-2</v>
      </c>
      <c r="AF117" s="341">
        <v>2.3999999999981599E-2</v>
      </c>
      <c r="AG117" s="341">
        <v>2.3999999999981599E-2</v>
      </c>
      <c r="AH117" s="341">
        <v>2.3999999999981599E-2</v>
      </c>
      <c r="AI117" s="341">
        <v>2.3999999999981599E-2</v>
      </c>
      <c r="AJ117" s="341">
        <v>2.3999999999981599E-2</v>
      </c>
      <c r="AK117" s="341">
        <v>2.3999999999981599E-2</v>
      </c>
      <c r="AL117" s="341">
        <v>2.3999999999981599E-2</v>
      </c>
      <c r="AM117" s="341">
        <v>2.3999999999981599E-2</v>
      </c>
      <c r="AN117" s="341">
        <v>2.3999999999981599E-2</v>
      </c>
      <c r="AO117" s="341">
        <v>2.3999999999981599E-2</v>
      </c>
      <c r="AP117" s="341">
        <v>2.3999999999981599E-2</v>
      </c>
      <c r="AQ117" s="341">
        <v>2.3999999999981599E-2</v>
      </c>
      <c r="AR117" s="341">
        <v>2.3999999999981599E-2</v>
      </c>
      <c r="AS117" s="341">
        <v>2.3999999999981599E-2</v>
      </c>
      <c r="AT117" s="341">
        <v>2.3999999999981599E-2</v>
      </c>
      <c r="AU117" s="341">
        <v>2.3999999999981599E-2</v>
      </c>
      <c r="AV117" s="341">
        <v>2.3999999999981599E-2</v>
      </c>
      <c r="AW117" s="341">
        <v>2.3999999999981599E-2</v>
      </c>
      <c r="AX117" s="341">
        <v>2.3999999999981599E-2</v>
      </c>
      <c r="AY117" s="341">
        <v>2.3999999999981599E-2</v>
      </c>
      <c r="AZ117" s="341">
        <v>2.3999999999981599E-2</v>
      </c>
      <c r="BA117" s="341">
        <v>2.3999999999981599E-2</v>
      </c>
      <c r="BB117" s="341">
        <v>2.3999999999981599E-2</v>
      </c>
      <c r="BC117" s="341">
        <v>2.3999999999981599E-2</v>
      </c>
      <c r="BD117" s="341">
        <v>2.3999999999981599E-2</v>
      </c>
      <c r="BE117" s="341">
        <v>2.3999999999981599E-2</v>
      </c>
      <c r="BF117" s="341">
        <v>2.3999999999981599E-2</v>
      </c>
      <c r="BG117" s="341">
        <v>2.3999999999981599E-2</v>
      </c>
      <c r="BH117" s="341">
        <v>2.3999999999981599E-2</v>
      </c>
      <c r="BI117" s="341">
        <v>2.3999999999981599E-2</v>
      </c>
      <c r="BJ117" s="341">
        <v>2.3999999999981599E-2</v>
      </c>
      <c r="BK117" s="341">
        <v>2.3999999999981599E-2</v>
      </c>
      <c r="BL117" s="341">
        <v>2.3999999999981599E-2</v>
      </c>
      <c r="BM117" s="341">
        <v>2.3999999999981599E-2</v>
      </c>
      <c r="BN117" s="115"/>
      <c r="BO117" s="115"/>
      <c r="BP117" s="115"/>
      <c r="BQ117" s="115"/>
    </row>
    <row r="118" spans="1:69">
      <c r="A118" s="115" t="s">
        <v>507</v>
      </c>
      <c r="B118" s="115"/>
      <c r="C118" s="23">
        <v>232.95699999999999</v>
      </c>
      <c r="D118" s="23">
        <v>237.35477239086126</v>
      </c>
      <c r="E118" s="23">
        <v>242.81393215585103</v>
      </c>
      <c r="F118" s="23">
        <v>248.64146652759146</v>
      </c>
      <c r="G118" s="23">
        <v>254.60886172425367</v>
      </c>
      <c r="H118" s="23">
        <v>260.71947440563582</v>
      </c>
      <c r="I118" s="23">
        <v>266.97674179137113</v>
      </c>
      <c r="J118" s="23">
        <v>273.38418359436383</v>
      </c>
      <c r="K118" s="23">
        <v>279.94540400062817</v>
      </c>
      <c r="L118" s="23">
        <v>286.66409369664257</v>
      </c>
      <c r="M118" s="23">
        <v>293.54403194536104</v>
      </c>
      <c r="N118" s="23">
        <v>300.58908871204846</v>
      </c>
      <c r="O118" s="23">
        <v>307.80322684113611</v>
      </c>
      <c r="P118" s="23">
        <v>315.19050428532154</v>
      </c>
      <c r="Q118" s="23">
        <v>322.75507638816708</v>
      </c>
      <c r="R118" s="23">
        <v>330.50119822148059</v>
      </c>
      <c r="S118" s="23">
        <v>338.4332269787933</v>
      </c>
      <c r="T118" s="23">
        <v>346.5556244262811</v>
      </c>
      <c r="U118" s="23">
        <v>354.87295941250824</v>
      </c>
      <c r="V118" s="23">
        <v>363.3899104384044</v>
      </c>
      <c r="W118" s="23">
        <v>372.11126828892168</v>
      </c>
      <c r="X118" s="23">
        <v>381.04193872785095</v>
      </c>
      <c r="Y118" s="23">
        <v>390.18694525731405</v>
      </c>
      <c r="Z118" s="23">
        <v>399.55143194348381</v>
      </c>
      <c r="AA118" s="23">
        <v>409.14066631012111</v>
      </c>
      <c r="AB118" s="23">
        <v>418.96004230155722</v>
      </c>
      <c r="AC118" s="23">
        <v>429.01508331678724</v>
      </c>
      <c r="AD118" s="23">
        <v>439.31144531638222</v>
      </c>
      <c r="AE118" s="23">
        <v>449.85492000396732</v>
      </c>
      <c r="AF118" s="23">
        <v>460.65143808405423</v>
      </c>
      <c r="AG118" s="23">
        <v>471.70707259806306</v>
      </c>
      <c r="AH118" s="23">
        <v>483.02804234040792</v>
      </c>
      <c r="AI118" s="23">
        <v>494.62071535656884</v>
      </c>
      <c r="AJ118" s="23">
        <v>506.49161252511738</v>
      </c>
      <c r="AK118" s="23">
        <v>518.64741122571081</v>
      </c>
      <c r="AL118" s="23">
        <v>531.0949490951183</v>
      </c>
      <c r="AM118" s="23">
        <v>543.8412278733914</v>
      </c>
      <c r="AN118" s="23">
        <v>556.89341734234279</v>
      </c>
      <c r="AO118" s="23">
        <v>570.25885935854876</v>
      </c>
      <c r="AP118" s="23">
        <v>583.94507198314341</v>
      </c>
      <c r="AQ118" s="23">
        <v>597.95975371072814</v>
      </c>
      <c r="AR118" s="23">
        <v>612.31078779977463</v>
      </c>
      <c r="AS118" s="23">
        <v>627.006246706958</v>
      </c>
      <c r="AT118" s="23">
        <v>642.05439662791343</v>
      </c>
      <c r="AU118" s="23">
        <v>657.46370214697151</v>
      </c>
      <c r="AV118" s="23">
        <v>673.24283099848674</v>
      </c>
      <c r="AW118" s="23">
        <v>689.40065894243799</v>
      </c>
      <c r="AX118" s="23">
        <v>705.94627475704385</v>
      </c>
      <c r="AY118" s="23">
        <v>722.88898535119995</v>
      </c>
      <c r="AZ118" s="23">
        <v>740.23832099961544</v>
      </c>
      <c r="BA118" s="23">
        <v>758.00404070359264</v>
      </c>
      <c r="BB118" s="23">
        <v>776.19613768046486</v>
      </c>
      <c r="BC118" s="23">
        <v>794.82484498478175</v>
      </c>
      <c r="BD118" s="23">
        <v>813.90064126440188</v>
      </c>
      <c r="BE118" s="23">
        <v>833.43425665473251</v>
      </c>
      <c r="BF118" s="23">
        <v>853.43667881443071</v>
      </c>
      <c r="BG118" s="23">
        <v>873.91915910596128</v>
      </c>
      <c r="BH118" s="23">
        <v>894.89321892448822</v>
      </c>
      <c r="BI118" s="23">
        <v>916.37065617865949</v>
      </c>
      <c r="BJ118" s="23">
        <v>938.36355192693043</v>
      </c>
      <c r="BK118" s="23">
        <v>960.88427717315949</v>
      </c>
      <c r="BL118" s="23">
        <v>983.94549982529759</v>
      </c>
      <c r="BM118" s="23">
        <v>1007.5601918210866</v>
      </c>
      <c r="BN118" s="115"/>
      <c r="BO118" s="115"/>
      <c r="BP118" s="115"/>
      <c r="BQ118" s="115"/>
    </row>
    <row r="119" spans="1:69">
      <c r="A119" s="115" t="s">
        <v>494</v>
      </c>
      <c r="B119" s="115"/>
      <c r="C119" s="108">
        <v>1</v>
      </c>
      <c r="D119" s="108">
        <v>0.98147173386672304</v>
      </c>
      <c r="E119" s="108">
        <v>0.95940540944938724</v>
      </c>
      <c r="F119" s="108">
        <v>0.93691934516541719</v>
      </c>
      <c r="G119" s="108">
        <v>0.91496029801310264</v>
      </c>
      <c r="H119" s="108">
        <v>0.8935159160284204</v>
      </c>
      <c r="I119" s="108">
        <v>0.87257413674650408</v>
      </c>
      <c r="J119" s="108">
        <v>0.85212318041650859</v>
      </c>
      <c r="K119" s="108">
        <v>0.83215154337549779</v>
      </c>
      <c r="L119" s="108">
        <v>0.81264799157763656</v>
      </c>
      <c r="M119" s="108">
        <v>0.7936015542750382</v>
      </c>
      <c r="N119" s="108">
        <v>0.77500151784672022</v>
      </c>
      <c r="O119" s="108">
        <v>0.75683741977219143</v>
      </c>
      <c r="P119" s="108">
        <v>0.73909904274628502</v>
      </c>
      <c r="Q119" s="108">
        <v>0.72177640893192385</v>
      </c>
      <c r="R119" s="108">
        <v>0.70485977434758718</v>
      </c>
      <c r="S119" s="108">
        <v>0.68833962338632138</v>
      </c>
      <c r="T119" s="108">
        <v>0.67220666346321079</v>
      </c>
      <c r="U119" s="108">
        <v>0.65645181978829836</v>
      </c>
      <c r="V119" s="108">
        <v>0.64106623026201726</v>
      </c>
      <c r="W119" s="108">
        <v>0.62604124049025867</v>
      </c>
      <c r="X119" s="108">
        <v>0.61136839891627603</v>
      </c>
      <c r="Y119" s="108">
        <v>0.59703945206668396</v>
      </c>
      <c r="Z119" s="108">
        <v>0.58304633990887955</v>
      </c>
      <c r="AA119" s="108">
        <v>0.56938119131727394</v>
      </c>
      <c r="AB119" s="108">
        <v>0.55603631964578437</v>
      </c>
      <c r="AC119" s="108">
        <v>0.54300421840409552</v>
      </c>
      <c r="AD119" s="108">
        <v>0.53027755703525914</v>
      </c>
      <c r="AE119" s="108">
        <v>0.51784917679225451</v>
      </c>
      <c r="AF119" s="108">
        <v>0.50571208671119516</v>
      </c>
      <c r="AG119" s="108">
        <v>0.49385945967891043</v>
      </c>
      <c r="AH119" s="108">
        <v>0.48228462859269461</v>
      </c>
      <c r="AI119" s="108">
        <v>0.47098108261006177</v>
      </c>
      <c r="AJ119" s="108">
        <v>0.45994246348639672</v>
      </c>
      <c r="AK119" s="108">
        <v>0.4491625619984424</v>
      </c>
      <c r="AL119" s="108">
        <v>0.43863531445161186</v>
      </c>
      <c r="AM119" s="108">
        <v>0.42835479926915987</v>
      </c>
      <c r="AN119" s="108">
        <v>0.41831523366129642</v>
      </c>
      <c r="AO119" s="108">
        <v>0.40851097037236717</v>
      </c>
      <c r="AP119" s="108">
        <v>0.39893649450427199</v>
      </c>
      <c r="AQ119" s="108">
        <v>0.38958642041433506</v>
      </c>
      <c r="AR119" s="108">
        <v>0.38045548868588092</v>
      </c>
      <c r="AS119" s="108">
        <v>0.37153856316981226</v>
      </c>
      <c r="AT119" s="108">
        <v>0.3628306280955263</v>
      </c>
      <c r="AU119" s="108">
        <v>0.35432678524954381</v>
      </c>
      <c r="AV119" s="108">
        <v>0.34602225122026381</v>
      </c>
      <c r="AW119" s="108">
        <v>0.33791235470729497</v>
      </c>
      <c r="AX119" s="108">
        <v>0.32999253389384864</v>
      </c>
      <c r="AY119" s="108">
        <v>0.32225833388071734</v>
      </c>
      <c r="AZ119" s="108">
        <v>0.31470540418039372</v>
      </c>
      <c r="BA119" s="108">
        <v>0.30732949626992123</v>
      </c>
      <c r="BB119" s="108">
        <v>0.30012646120110037</v>
      </c>
      <c r="BC119" s="108">
        <v>0.29309224726670485</v>
      </c>
      <c r="BD119" s="108">
        <v>0.28622289772139659</v>
      </c>
      <c r="BE119" s="108">
        <v>0.2795145485560564</v>
      </c>
      <c r="BF119" s="108">
        <v>0.27296342632427872</v>
      </c>
      <c r="BG119" s="108">
        <v>0.26656584601980826</v>
      </c>
      <c r="BH119" s="108">
        <v>0.26031820900372371</v>
      </c>
      <c r="BI119" s="108">
        <v>0.2542170009802035</v>
      </c>
      <c r="BJ119" s="108">
        <v>0.24825879001973444</v>
      </c>
      <c r="BK119" s="108">
        <v>0.24244022462865128</v>
      </c>
      <c r="BL119" s="108">
        <v>0.23675803186392153</v>
      </c>
      <c r="BM119" s="108">
        <v>0.23120901549211501</v>
      </c>
      <c r="BN119" s="115"/>
      <c r="BO119" s="115"/>
      <c r="BP119" s="115"/>
      <c r="BQ119" s="115"/>
    </row>
  </sheetData>
  <mergeCells count="2">
    <mergeCell ref="A55:A56"/>
    <mergeCell ref="A57:A58"/>
  </mergeCells>
  <phoneticPr fontId="32" type="noConversion"/>
  <hyperlinks>
    <hyperlink ref="A4" r:id="rId1"/>
    <hyperlink ref="B51" r:id="rId2" location="tbl1"/>
  </hyperlinks>
  <pageMargins left="0.75" right="0.75" top="1" bottom="1" header="0.5" footer="0.5"/>
  <pageSetup orientation="landscape" horizontalDpi="300" verticalDpi="300" r:id="rId3"/>
  <headerFooter alignWithMargins="0"/>
  <drawing r:id="rId4"/>
  <legacyDrawing r:id="rId5"/>
  <oleObjects>
    <mc:AlternateContent xmlns:mc="http://schemas.openxmlformats.org/markup-compatibility/2006">
      <mc:Choice Requires="x14">
        <oleObject progId="AcroExch.Document.11" shapeId="4097" r:id="rId6">
          <objectPr defaultSize="0" r:id="rId7">
            <anchor moveWithCells="1" sizeWithCells="1">
              <from>
                <xdr:col>0</xdr:col>
                <xdr:colOff>247650</xdr:colOff>
                <xdr:row>67</xdr:row>
                <xdr:rowOff>123825</xdr:rowOff>
              </from>
              <to>
                <xdr:col>5</xdr:col>
                <xdr:colOff>19050</xdr:colOff>
                <xdr:row>114</xdr:row>
                <xdr:rowOff>57150</xdr:rowOff>
              </to>
            </anchor>
          </objectPr>
        </oleObject>
      </mc:Choice>
      <mc:Fallback>
        <oleObject progId="AcroExch.Document.11" shapeId="4097" r:id="rId6"/>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1"/>
  </sheetPr>
  <dimension ref="A1:U80"/>
  <sheetViews>
    <sheetView workbookViewId="0">
      <selection activeCell="B21" sqref="B21"/>
    </sheetView>
  </sheetViews>
  <sheetFormatPr defaultColWidth="9.140625" defaultRowHeight="12.75"/>
  <cols>
    <col min="1" max="1" width="12.42578125" style="1" bestFit="1" customWidth="1"/>
    <col min="2" max="2" width="33.140625" style="1" customWidth="1"/>
    <col min="3" max="3" width="15.28515625" style="1" bestFit="1" customWidth="1"/>
    <col min="4" max="4" width="17" style="1" customWidth="1"/>
    <col min="5" max="5" width="22.5703125" style="1" customWidth="1"/>
    <col min="6" max="8" width="9.140625" style="1"/>
    <col min="9" max="9" width="12.42578125" style="1" bestFit="1" customWidth="1"/>
    <col min="10" max="10" width="10.5703125" style="1" bestFit="1" customWidth="1"/>
    <col min="11" max="11" width="16.42578125" style="1" bestFit="1" customWidth="1"/>
    <col min="12" max="12" width="14.85546875" style="1" bestFit="1" customWidth="1"/>
    <col min="13" max="14" width="9.140625" style="1"/>
    <col min="15" max="15" width="9.7109375" style="1" bestFit="1" customWidth="1"/>
    <col min="16" max="20" width="9.140625" style="1"/>
    <col min="21" max="21" width="11.28515625" style="1" bestFit="1" customWidth="1"/>
    <col min="22" max="16384" width="9.140625" style="1"/>
  </cols>
  <sheetData>
    <row r="1" spans="1:21" s="122" customFormat="1">
      <c r="A1" s="587" t="s">
        <v>457</v>
      </c>
      <c r="B1" s="587"/>
      <c r="C1" s="587"/>
      <c r="D1" s="587"/>
      <c r="E1" s="587"/>
      <c r="F1" s="587"/>
      <c r="G1" s="587"/>
      <c r="H1" s="62"/>
      <c r="I1" s="62"/>
      <c r="J1" s="62"/>
      <c r="K1" s="62"/>
      <c r="L1" s="62"/>
    </row>
    <row r="2" spans="1:21" s="122" customFormat="1" ht="12.75" customHeight="1">
      <c r="A2" s="617" t="s">
        <v>460</v>
      </c>
      <c r="B2" s="617"/>
      <c r="C2" s="617"/>
      <c r="D2" s="617"/>
      <c r="E2" s="617"/>
      <c r="F2" s="617"/>
      <c r="G2" s="617"/>
      <c r="H2" s="617"/>
      <c r="I2" s="617"/>
      <c r="J2" s="617"/>
      <c r="K2" s="617"/>
      <c r="L2" s="617"/>
    </row>
    <row r="3" spans="1:21" s="122" customFormat="1">
      <c r="A3" s="617"/>
      <c r="B3" s="617"/>
      <c r="C3" s="617"/>
      <c r="D3" s="617"/>
      <c r="E3" s="617"/>
      <c r="F3" s="617"/>
      <c r="G3" s="617"/>
      <c r="H3" s="617"/>
      <c r="I3" s="617"/>
      <c r="J3" s="617"/>
      <c r="K3" s="617"/>
      <c r="L3" s="617"/>
    </row>
    <row r="4" spans="1:21" s="22" customFormat="1">
      <c r="A4" s="77"/>
      <c r="B4" s="612" t="s">
        <v>397</v>
      </c>
      <c r="C4" s="86" t="s">
        <v>371</v>
      </c>
      <c r="D4" s="622" t="s">
        <v>372</v>
      </c>
      <c r="E4" s="622"/>
      <c r="F4" s="621"/>
      <c r="G4" s="621"/>
      <c r="H4" s="621"/>
      <c r="I4" s="621"/>
      <c r="J4" s="621"/>
      <c r="K4" s="621"/>
      <c r="L4" s="621"/>
    </row>
    <row r="5" spans="1:21" s="22" customFormat="1" ht="25.5">
      <c r="A5" s="82" t="s">
        <v>454</v>
      </c>
      <c r="B5" s="613"/>
      <c r="C5" s="78" t="s">
        <v>308</v>
      </c>
      <c r="D5" s="79" t="s">
        <v>374</v>
      </c>
      <c r="E5" s="79" t="s">
        <v>452</v>
      </c>
      <c r="F5" s="618" t="s">
        <v>376</v>
      </c>
      <c r="G5" s="618"/>
      <c r="H5" s="618"/>
      <c r="I5" s="618"/>
      <c r="J5" s="618"/>
      <c r="K5" s="618"/>
      <c r="L5" s="618"/>
    </row>
    <row r="6" spans="1:21" s="22" customFormat="1" ht="32.25" customHeight="1">
      <c r="A6" s="83"/>
      <c r="B6" s="83"/>
      <c r="C6" s="84"/>
      <c r="D6" s="85"/>
      <c r="E6" s="84"/>
      <c r="F6" s="619"/>
      <c r="G6" s="619"/>
      <c r="H6" s="619"/>
      <c r="I6" s="619"/>
      <c r="J6" s="619"/>
      <c r="K6" s="619"/>
      <c r="L6" s="619"/>
      <c r="O6" s="35"/>
    </row>
    <row r="7" spans="1:21" s="22" customFormat="1">
      <c r="A7" s="80" t="s">
        <v>600</v>
      </c>
      <c r="B7" s="80"/>
      <c r="C7" s="81"/>
      <c r="D7" s="81"/>
      <c r="E7" s="81"/>
      <c r="F7" s="620"/>
      <c r="G7" s="620"/>
      <c r="H7" s="620"/>
      <c r="I7" s="620"/>
      <c r="J7" s="620"/>
      <c r="K7" s="620"/>
      <c r="L7" s="620"/>
    </row>
    <row r="8" spans="1:21" s="22" customFormat="1">
      <c r="A8" s="54"/>
      <c r="B8" s="54"/>
    </row>
    <row r="9" spans="1:21" s="22" customFormat="1">
      <c r="B9" s="54" t="s">
        <v>448</v>
      </c>
    </row>
    <row r="10" spans="1:21" s="22" customFormat="1">
      <c r="B10" s="54" t="s">
        <v>449</v>
      </c>
    </row>
    <row r="11" spans="1:21" ht="15">
      <c r="B11" s="5" t="s">
        <v>375</v>
      </c>
      <c r="T11" s="9"/>
      <c r="U11" s="68"/>
    </row>
    <row r="12" spans="1:21" ht="15">
      <c r="B12" s="71" t="s">
        <v>450</v>
      </c>
      <c r="T12" s="9"/>
      <c r="U12" s="68"/>
    </row>
    <row r="13" spans="1:21" ht="15">
      <c r="B13" s="5"/>
      <c r="T13" s="9"/>
      <c r="U13" s="68"/>
    </row>
    <row r="14" spans="1:21" ht="15">
      <c r="B14" s="63" t="s">
        <v>402</v>
      </c>
      <c r="T14" s="9"/>
      <c r="U14" s="68"/>
    </row>
    <row r="15" spans="1:21" ht="26.25">
      <c r="B15" s="63" t="s">
        <v>403</v>
      </c>
      <c r="C15" s="4" t="s">
        <v>404</v>
      </c>
      <c r="D15" s="72" t="s">
        <v>406</v>
      </c>
      <c r="E15" s="72" t="s">
        <v>405</v>
      </c>
      <c r="F15" s="4" t="s">
        <v>295</v>
      </c>
      <c r="I15" s="74"/>
      <c r="J15" s="615" t="s">
        <v>397</v>
      </c>
      <c r="K15" s="74" t="s">
        <v>371</v>
      </c>
      <c r="L15" s="74" t="s">
        <v>372</v>
      </c>
      <c r="T15" s="9"/>
      <c r="U15" s="68"/>
    </row>
    <row r="16" spans="1:21" ht="15">
      <c r="B16" s="71" t="s">
        <v>407</v>
      </c>
      <c r="C16" s="56" t="s">
        <v>408</v>
      </c>
      <c r="D16" s="56" t="s">
        <v>409</v>
      </c>
      <c r="E16" s="56" t="s">
        <v>410</v>
      </c>
      <c r="F16" s="56" t="s">
        <v>414</v>
      </c>
      <c r="I16" s="76" t="s">
        <v>398</v>
      </c>
      <c r="J16" s="616"/>
      <c r="K16" s="75" t="s">
        <v>308</v>
      </c>
      <c r="L16" s="76" t="s">
        <v>374</v>
      </c>
      <c r="T16" s="9"/>
      <c r="U16" s="68"/>
    </row>
    <row r="17" spans="2:21" ht="15">
      <c r="B17" s="71" t="s">
        <v>411</v>
      </c>
      <c r="C17" s="56" t="s">
        <v>412</v>
      </c>
      <c r="D17" s="56" t="s">
        <v>413</v>
      </c>
      <c r="E17" s="56" t="s">
        <v>419</v>
      </c>
      <c r="F17" s="66" t="s">
        <v>415</v>
      </c>
      <c r="I17" s="65" t="s">
        <v>395</v>
      </c>
      <c r="J17" s="65" t="s">
        <v>399</v>
      </c>
      <c r="K17" s="64"/>
      <c r="L17" s="73">
        <v>14000000</v>
      </c>
      <c r="T17" s="9"/>
      <c r="U17" s="68"/>
    </row>
    <row r="18" spans="2:21" ht="15">
      <c r="B18" s="71" t="s">
        <v>416</v>
      </c>
      <c r="C18" s="56" t="s">
        <v>417</v>
      </c>
      <c r="D18" s="56" t="s">
        <v>418</v>
      </c>
      <c r="E18" s="56" t="s">
        <v>420</v>
      </c>
      <c r="I18" s="65" t="s">
        <v>400</v>
      </c>
      <c r="J18" s="65" t="s">
        <v>401</v>
      </c>
      <c r="K18" s="64"/>
      <c r="L18" s="73">
        <v>352000</v>
      </c>
      <c r="T18" s="9"/>
      <c r="U18" s="68"/>
    </row>
    <row r="19" spans="2:21" ht="15">
      <c r="B19" s="71" t="s">
        <v>421</v>
      </c>
      <c r="C19" s="56" t="s">
        <v>422</v>
      </c>
      <c r="D19" s="56" t="s">
        <v>423</v>
      </c>
      <c r="E19" s="56" t="s">
        <v>424</v>
      </c>
      <c r="I19" s="65" t="s">
        <v>396</v>
      </c>
      <c r="J19" s="65" t="s">
        <v>373</v>
      </c>
      <c r="K19" s="69">
        <v>0.25</v>
      </c>
      <c r="L19" s="70">
        <v>13200000</v>
      </c>
      <c r="T19" s="9"/>
      <c r="U19" s="68"/>
    </row>
    <row r="20" spans="2:21" ht="15">
      <c r="B20" s="71" t="s">
        <v>425</v>
      </c>
      <c r="C20" s="56" t="s">
        <v>426</v>
      </c>
      <c r="D20" s="56" t="s">
        <v>427</v>
      </c>
      <c r="E20" s="56" t="s">
        <v>428</v>
      </c>
      <c r="I20" s="64" t="s">
        <v>396</v>
      </c>
      <c r="J20" s="65" t="s">
        <v>373</v>
      </c>
      <c r="K20" s="69">
        <v>0.45</v>
      </c>
      <c r="L20" s="70">
        <v>7920000</v>
      </c>
      <c r="T20" s="9"/>
      <c r="U20" s="68"/>
    </row>
    <row r="21" spans="2:21" ht="15">
      <c r="B21" s="71" t="s">
        <v>429</v>
      </c>
      <c r="C21" s="56" t="s">
        <v>432</v>
      </c>
      <c r="D21" s="56" t="s">
        <v>433</v>
      </c>
      <c r="E21" s="56" t="s">
        <v>431</v>
      </c>
      <c r="F21" s="56" t="s">
        <v>430</v>
      </c>
      <c r="T21" s="9"/>
      <c r="U21" s="68"/>
    </row>
    <row r="22" spans="2:21" ht="15">
      <c r="B22" s="71" t="s">
        <v>434</v>
      </c>
      <c r="C22" s="56" t="s">
        <v>435</v>
      </c>
      <c r="D22" s="56" t="s">
        <v>436</v>
      </c>
      <c r="E22" s="56" t="s">
        <v>437</v>
      </c>
      <c r="F22" s="56" t="s">
        <v>414</v>
      </c>
      <c r="I22" s="617" t="s">
        <v>455</v>
      </c>
      <c r="J22" s="617"/>
      <c r="K22" s="617"/>
      <c r="L22" s="617"/>
      <c r="T22" s="9"/>
      <c r="U22" s="68"/>
    </row>
    <row r="23" spans="2:21" ht="15">
      <c r="B23" s="71" t="s">
        <v>438</v>
      </c>
      <c r="C23" s="56" t="s">
        <v>439</v>
      </c>
      <c r="D23" s="56" t="s">
        <v>440</v>
      </c>
      <c r="E23" s="56" t="s">
        <v>441</v>
      </c>
      <c r="F23" s="56" t="s">
        <v>451</v>
      </c>
      <c r="I23" s="617"/>
      <c r="J23" s="617"/>
      <c r="K23" s="617"/>
      <c r="L23" s="617"/>
      <c r="T23" s="9"/>
      <c r="U23" s="68"/>
    </row>
    <row r="24" spans="2:21">
      <c r="G24" s="56"/>
      <c r="I24" s="617"/>
      <c r="J24" s="617"/>
      <c r="K24" s="617"/>
      <c r="L24" s="617"/>
      <c r="T24" s="9"/>
      <c r="U24" s="68"/>
    </row>
    <row r="25" spans="2:21" ht="31.5" customHeight="1">
      <c r="B25" s="614" t="s">
        <v>442</v>
      </c>
      <c r="C25" s="614"/>
      <c r="D25" s="614"/>
      <c r="E25" s="614"/>
      <c r="F25" s="614"/>
      <c r="T25" s="9"/>
      <c r="U25" s="68"/>
    </row>
    <row r="26" spans="2:21" ht="15">
      <c r="B26" s="71" t="s">
        <v>443</v>
      </c>
      <c r="T26" s="9"/>
      <c r="U26" s="68"/>
    </row>
    <row r="27" spans="2:21">
      <c r="C27" s="56" t="s">
        <v>445</v>
      </c>
      <c r="T27" s="9"/>
      <c r="U27" s="68"/>
    </row>
    <row r="28" spans="2:21">
      <c r="C28" s="56" t="s">
        <v>444</v>
      </c>
    </row>
    <row r="29" spans="2:21">
      <c r="C29" s="56" t="s">
        <v>446</v>
      </c>
      <c r="G29" s="56"/>
    </row>
    <row r="30" spans="2:21">
      <c r="C30" s="56" t="s">
        <v>453</v>
      </c>
    </row>
    <row r="31" spans="2:21">
      <c r="B31" s="56" t="s">
        <v>447</v>
      </c>
      <c r="G31" s="56"/>
    </row>
    <row r="32" spans="2:21">
      <c r="G32" s="56"/>
    </row>
    <row r="33" spans="1:1">
      <c r="A33" s="87" t="s">
        <v>459</v>
      </c>
    </row>
    <row r="35" spans="1:1">
      <c r="A35" s="56" t="s">
        <v>377</v>
      </c>
    </row>
    <row r="36" spans="1:1">
      <c r="A36" s="56" t="s">
        <v>378</v>
      </c>
    </row>
    <row r="38" spans="1:1">
      <c r="A38" s="66" t="s">
        <v>379</v>
      </c>
    </row>
    <row r="39" spans="1:1">
      <c r="A39" s="66" t="s">
        <v>380</v>
      </c>
    </row>
    <row r="41" spans="1:1">
      <c r="A41" s="67" t="s">
        <v>381</v>
      </c>
    </row>
    <row r="42" spans="1:1">
      <c r="A42" s="66" t="s">
        <v>382</v>
      </c>
    </row>
    <row r="44" spans="1:1">
      <c r="A44" s="56" t="s">
        <v>383</v>
      </c>
    </row>
    <row r="45" spans="1:1">
      <c r="A45" s="56" t="s">
        <v>384</v>
      </c>
    </row>
    <row r="47" spans="1:1">
      <c r="A47" s="66" t="s">
        <v>385</v>
      </c>
    </row>
    <row r="48" spans="1:1">
      <c r="A48" s="66" t="s">
        <v>386</v>
      </c>
    </row>
    <row r="50" spans="1:1">
      <c r="A50" s="66" t="s">
        <v>387</v>
      </c>
    </row>
    <row r="51" spans="1:1">
      <c r="A51" s="56" t="s">
        <v>456</v>
      </c>
    </row>
    <row r="53" spans="1:1">
      <c r="A53" s="56" t="s">
        <v>388</v>
      </c>
    </row>
    <row r="54" spans="1:1">
      <c r="A54" s="56" t="s">
        <v>389</v>
      </c>
    </row>
    <row r="56" spans="1:1">
      <c r="A56" s="66" t="s">
        <v>390</v>
      </c>
    </row>
    <row r="57" spans="1:1">
      <c r="A57" s="66" t="s">
        <v>391</v>
      </c>
    </row>
    <row r="58" spans="1:1">
      <c r="A58" s="67" t="s">
        <v>392</v>
      </c>
    </row>
    <row r="60" spans="1:1">
      <c r="A60" s="66" t="s">
        <v>393</v>
      </c>
    </row>
    <row r="61" spans="1:1">
      <c r="A61" s="66" t="s">
        <v>394</v>
      </c>
    </row>
    <row r="64" spans="1:1">
      <c r="A64" s="66"/>
    </row>
    <row r="66" spans="7:7">
      <c r="G66" s="66"/>
    </row>
    <row r="67" spans="7:7">
      <c r="G67" s="66"/>
    </row>
    <row r="68" spans="7:7">
      <c r="G68" s="66"/>
    </row>
    <row r="69" spans="7:7">
      <c r="G69" s="66"/>
    </row>
    <row r="71" spans="7:7">
      <c r="G71" s="66"/>
    </row>
    <row r="72" spans="7:7">
      <c r="G72" s="66"/>
    </row>
    <row r="73" spans="7:7" ht="3" customHeight="1"/>
    <row r="74" spans="7:7">
      <c r="G74" s="66"/>
    </row>
    <row r="76" spans="7:7">
      <c r="G76" s="66"/>
    </row>
    <row r="77" spans="7:7">
      <c r="G77" s="66"/>
    </row>
    <row r="78" spans="7:7">
      <c r="G78" s="66"/>
    </row>
    <row r="80" spans="7:7">
      <c r="G80" s="66"/>
    </row>
  </sheetData>
  <mergeCells count="11">
    <mergeCell ref="A1:G1"/>
    <mergeCell ref="B4:B5"/>
    <mergeCell ref="B25:F25"/>
    <mergeCell ref="J15:J16"/>
    <mergeCell ref="I22:L24"/>
    <mergeCell ref="F5:L5"/>
    <mergeCell ref="F6:L6"/>
    <mergeCell ref="F7:L7"/>
    <mergeCell ref="F4:L4"/>
    <mergeCell ref="A2:L3"/>
    <mergeCell ref="D4:E4"/>
  </mergeCells>
  <hyperlinks>
    <hyperlink ref="B11" r:id="rId1"/>
  </hyperlinks>
  <pageMargins left="0.75" right="0.75" top="1" bottom="1" header="0.5" footer="0.5"/>
  <pageSetup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5" tint="-0.249977111117893"/>
  </sheetPr>
  <dimension ref="A1:B64"/>
  <sheetViews>
    <sheetView workbookViewId="0">
      <selection activeCell="A8" sqref="A8"/>
    </sheetView>
  </sheetViews>
  <sheetFormatPr defaultRowHeight="12.75"/>
  <cols>
    <col min="1" max="1" width="70.5703125" bestFit="1" customWidth="1"/>
  </cols>
  <sheetData>
    <row r="1" spans="1:1" s="115" customFormat="1">
      <c r="A1" s="534" t="s">
        <v>833</v>
      </c>
    </row>
    <row r="2" spans="1:1" s="115" customFormat="1">
      <c r="A2" s="107" t="s">
        <v>834</v>
      </c>
    </row>
    <row r="3" spans="1:1" s="115" customFormat="1"/>
    <row r="4" spans="1:1" s="115" customFormat="1">
      <c r="A4" s="543" t="s">
        <v>842</v>
      </c>
    </row>
    <row r="5" spans="1:1" s="115" customFormat="1">
      <c r="A5" s="107" t="s">
        <v>867</v>
      </c>
    </row>
    <row r="6" spans="1:1" s="115" customFormat="1">
      <c r="A6" s="107" t="s">
        <v>868</v>
      </c>
    </row>
    <row r="7" spans="1:1" s="115" customFormat="1" ht="25.5">
      <c r="A7" s="477" t="s">
        <v>879</v>
      </c>
    </row>
    <row r="8" spans="1:1" s="115" customFormat="1"/>
    <row r="9" spans="1:1" s="115" customFormat="1">
      <c r="A9" s="547" t="s">
        <v>635</v>
      </c>
    </row>
    <row r="10" spans="1:1">
      <c r="A10" s="107" t="s">
        <v>722</v>
      </c>
    </row>
    <row r="11" spans="1:1" ht="25.5">
      <c r="A11" s="477" t="s">
        <v>723</v>
      </c>
    </row>
    <row r="12" spans="1:1" s="115" customFormat="1">
      <c r="A12" s="477"/>
    </row>
    <row r="13" spans="1:1" s="115" customFormat="1">
      <c r="A13" s="475" t="s">
        <v>636</v>
      </c>
    </row>
    <row r="14" spans="1:1" s="115" customFormat="1">
      <c r="A14" s="54" t="s">
        <v>869</v>
      </c>
    </row>
    <row r="15" spans="1:1" s="115" customFormat="1">
      <c r="A15" s="107"/>
    </row>
    <row r="16" spans="1:1" s="115" customFormat="1">
      <c r="A16" s="475" t="s">
        <v>856</v>
      </c>
    </row>
    <row r="17" spans="1:2" s="115" customFormat="1">
      <c r="A17" s="54" t="s">
        <v>857</v>
      </c>
    </row>
    <row r="18" spans="1:2" s="115" customFormat="1">
      <c r="A18" s="54" t="s">
        <v>841</v>
      </c>
    </row>
    <row r="19" spans="1:2" s="115" customFormat="1" ht="25.5">
      <c r="A19" s="559" t="s">
        <v>870</v>
      </c>
      <c r="B19" s="107"/>
    </row>
    <row r="20" spans="1:2">
      <c r="A20" s="107" t="s">
        <v>714</v>
      </c>
    </row>
    <row r="21" spans="1:2" s="115" customFormat="1">
      <c r="A21" s="107" t="s">
        <v>738</v>
      </c>
    </row>
    <row r="22" spans="1:2">
      <c r="A22" s="107" t="s">
        <v>740</v>
      </c>
    </row>
    <row r="23" spans="1:2" s="115" customFormat="1">
      <c r="A23" s="107" t="s">
        <v>840</v>
      </c>
    </row>
    <row r="24" spans="1:2" s="115" customFormat="1">
      <c r="A24" s="117" t="s">
        <v>871</v>
      </c>
    </row>
    <row r="25" spans="1:2" s="115" customFormat="1">
      <c r="A25" s="117" t="s">
        <v>872</v>
      </c>
    </row>
    <row r="26" spans="1:2" s="115" customFormat="1">
      <c r="A26" s="117" t="s">
        <v>852</v>
      </c>
    </row>
    <row r="27" spans="1:2" s="115" customFormat="1">
      <c r="A27" s="117" t="s">
        <v>844</v>
      </c>
    </row>
    <row r="28" spans="1:2" s="115" customFormat="1">
      <c r="A28" s="117" t="s">
        <v>855</v>
      </c>
    </row>
    <row r="29" spans="1:2" s="115" customFormat="1">
      <c r="A29" s="480"/>
    </row>
    <row r="30" spans="1:2">
      <c r="A30" s="476" t="s">
        <v>638</v>
      </c>
    </row>
    <row r="31" spans="1:2">
      <c r="A31" s="107" t="s">
        <v>725</v>
      </c>
    </row>
    <row r="32" spans="1:2" s="115" customFormat="1">
      <c r="A32" s="479" t="s">
        <v>727</v>
      </c>
    </row>
    <row r="33" spans="1:1" s="115" customFormat="1">
      <c r="A33" s="479" t="s">
        <v>726</v>
      </c>
    </row>
    <row r="34" spans="1:1" s="115" customFormat="1">
      <c r="A34" s="479" t="s">
        <v>728</v>
      </c>
    </row>
    <row r="35" spans="1:1" s="115" customFormat="1">
      <c r="A35" s="479" t="s">
        <v>306</v>
      </c>
    </row>
    <row r="36" spans="1:1" s="115" customFormat="1">
      <c r="A36" s="535" t="s">
        <v>729</v>
      </c>
    </row>
    <row r="37" spans="1:1">
      <c r="A37" s="107" t="s">
        <v>715</v>
      </c>
    </row>
    <row r="38" spans="1:1">
      <c r="A38" s="107" t="s">
        <v>730</v>
      </c>
    </row>
    <row r="39" spans="1:1" s="115" customFormat="1">
      <c r="A39" s="431" t="s">
        <v>744</v>
      </c>
    </row>
    <row r="40" spans="1:1">
      <c r="A40" s="107" t="s">
        <v>716</v>
      </c>
    </row>
    <row r="42" spans="1:1">
      <c r="A42" s="476" t="s">
        <v>639</v>
      </c>
    </row>
    <row r="43" spans="1:1">
      <c r="A43" s="107" t="s">
        <v>745</v>
      </c>
    </row>
    <row r="44" spans="1:1">
      <c r="A44" s="107" t="s">
        <v>717</v>
      </c>
    </row>
    <row r="45" spans="1:1" s="115" customFormat="1">
      <c r="A45" s="107" t="s">
        <v>739</v>
      </c>
    </row>
    <row r="46" spans="1:1" s="115" customFormat="1">
      <c r="A46" s="54" t="s">
        <v>823</v>
      </c>
    </row>
    <row r="47" spans="1:1" s="115" customFormat="1">
      <c r="A47" s="54" t="s">
        <v>824</v>
      </c>
    </row>
    <row r="49" spans="1:1">
      <c r="A49" s="476" t="s">
        <v>640</v>
      </c>
    </row>
    <row r="50" spans="1:1">
      <c r="A50" s="107" t="s">
        <v>719</v>
      </c>
    </row>
    <row r="51" spans="1:1" s="115" customFormat="1">
      <c r="A51" s="107" t="s">
        <v>720</v>
      </c>
    </row>
    <row r="52" spans="1:1" s="115" customFormat="1">
      <c r="A52" s="107" t="s">
        <v>746</v>
      </c>
    </row>
    <row r="53" spans="1:1" s="115" customFormat="1">
      <c r="A53" s="107" t="s">
        <v>721</v>
      </c>
    </row>
    <row r="54" spans="1:1">
      <c r="A54" s="107" t="s">
        <v>739</v>
      </c>
    </row>
    <row r="55" spans="1:1" s="115" customFormat="1">
      <c r="A55" s="54" t="s">
        <v>823</v>
      </c>
    </row>
    <row r="56" spans="1:1" s="115" customFormat="1">
      <c r="A56" s="54" t="s">
        <v>824</v>
      </c>
    </row>
    <row r="58" spans="1:1">
      <c r="A58" s="476" t="s">
        <v>641</v>
      </c>
    </row>
    <row r="59" spans="1:1">
      <c r="A59" s="107" t="s">
        <v>718</v>
      </c>
    </row>
    <row r="60" spans="1:1" s="115" customFormat="1">
      <c r="A60" s="54" t="s">
        <v>824</v>
      </c>
    </row>
    <row r="62" spans="1:1">
      <c r="A62" s="533" t="s">
        <v>830</v>
      </c>
    </row>
    <row r="63" spans="1:1">
      <c r="A63" s="107" t="s">
        <v>831</v>
      </c>
    </row>
    <row r="64" spans="1:1">
      <c r="A64" s="107" t="s">
        <v>832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0">
    <tabColor rgb="FFFF0000"/>
  </sheetPr>
  <dimension ref="B1:BS109"/>
  <sheetViews>
    <sheetView topLeftCell="A7" zoomScaleNormal="100" workbookViewId="0">
      <selection activeCell="B33" sqref="B33"/>
    </sheetView>
  </sheetViews>
  <sheetFormatPr defaultColWidth="9.140625" defaultRowHeight="15"/>
  <cols>
    <col min="1" max="1" width="2.5703125" style="17" customWidth="1"/>
    <col min="2" max="2" width="72.140625" style="17" customWidth="1"/>
    <col min="3" max="3" width="27.85546875" style="116" bestFit="1" customWidth="1"/>
    <col min="4" max="4" width="34.85546875" style="11" bestFit="1" customWidth="1"/>
    <col min="5" max="5" width="23.85546875" style="11" bestFit="1" customWidth="1"/>
    <col min="6" max="6" width="9.7109375" style="11" bestFit="1" customWidth="1"/>
    <col min="7" max="7" width="9.85546875" style="11" customWidth="1"/>
    <col min="8" max="8" width="7.5703125" style="11" bestFit="1" customWidth="1"/>
    <col min="9" max="9" width="10.5703125" style="11" customWidth="1"/>
    <col min="10" max="11" width="12" style="11" bestFit="1" customWidth="1"/>
    <col min="12" max="31" width="14" style="11" bestFit="1" customWidth="1"/>
    <col min="32" max="33" width="7.5703125" style="11" bestFit="1" customWidth="1"/>
    <col min="34" max="35" width="7.140625" style="11" bestFit="1" customWidth="1"/>
    <col min="36" max="42" width="7.5703125" style="11" bestFit="1" customWidth="1"/>
    <col min="43" max="43" width="8" style="11" bestFit="1" customWidth="1"/>
    <col min="44" max="44" width="8.28515625" style="11" bestFit="1" customWidth="1"/>
    <col min="45" max="45" width="8" style="11" bestFit="1" customWidth="1"/>
    <col min="46" max="52" width="8.28515625" style="11" bestFit="1" customWidth="1"/>
    <col min="53" max="53" width="8" style="11" bestFit="1" customWidth="1"/>
    <col min="54" max="66" width="8.28515625" style="11" bestFit="1" customWidth="1"/>
    <col min="67" max="67" width="8.28515625" style="11" customWidth="1"/>
    <col min="68" max="68" width="14.28515625" style="11" customWidth="1"/>
    <col min="69" max="75" width="14.140625" style="17" customWidth="1"/>
    <col min="76" max="16384" width="9.140625" style="17"/>
  </cols>
  <sheetData>
    <row r="1" spans="2:68" ht="16.5" thickBot="1">
      <c r="B1" s="276" t="s">
        <v>567</v>
      </c>
      <c r="C1" s="277"/>
      <c r="D1" s="278"/>
      <c r="E1" s="278"/>
      <c r="F1" s="278"/>
      <c r="G1" s="279"/>
      <c r="H1" s="278"/>
      <c r="I1" s="278"/>
      <c r="J1" s="278"/>
      <c r="K1" s="278"/>
      <c r="L1" s="278"/>
      <c r="M1" s="278"/>
      <c r="N1" s="278"/>
      <c r="O1" s="278"/>
      <c r="P1" s="278"/>
      <c r="Q1" s="278"/>
      <c r="R1" s="278"/>
      <c r="S1" s="278"/>
      <c r="T1" s="278"/>
      <c r="U1" s="278"/>
      <c r="V1" s="278"/>
      <c r="W1" s="278"/>
      <c r="X1" s="278"/>
      <c r="Y1" s="278"/>
      <c r="Z1" s="278"/>
      <c r="AA1" s="278"/>
      <c r="AB1" s="278"/>
      <c r="AC1" s="278"/>
      <c r="AD1" s="278"/>
      <c r="AE1" s="278"/>
      <c r="AF1" s="278"/>
      <c r="AG1" s="278"/>
      <c r="AH1" s="278"/>
      <c r="AI1" s="278"/>
      <c r="AJ1" s="278"/>
      <c r="AK1" s="278"/>
      <c r="AL1" s="278"/>
      <c r="AM1" s="278"/>
      <c r="AN1" s="278"/>
      <c r="AO1" s="278"/>
      <c r="AP1" s="278"/>
      <c r="AQ1" s="278"/>
      <c r="AR1" s="278"/>
      <c r="AS1" s="278"/>
      <c r="AT1" s="278"/>
      <c r="AU1" s="278"/>
      <c r="AV1" s="278"/>
      <c r="AW1" s="278"/>
      <c r="AX1" s="278"/>
      <c r="AY1" s="278"/>
      <c r="AZ1" s="278"/>
      <c r="BA1" s="278"/>
      <c r="BB1" s="278"/>
      <c r="BC1" s="278"/>
      <c r="BD1" s="278"/>
      <c r="BE1" s="278"/>
      <c r="BF1" s="278"/>
      <c r="BG1" s="278"/>
      <c r="BH1" s="278"/>
      <c r="BI1" s="278"/>
      <c r="BJ1" s="278"/>
      <c r="BK1" s="278"/>
      <c r="BL1" s="278"/>
      <c r="BM1" s="278"/>
      <c r="BN1" s="278"/>
      <c r="BO1" s="278"/>
      <c r="BP1" s="280"/>
    </row>
    <row r="2" spans="2:68" ht="53.25" customHeight="1" thickBot="1">
      <c r="B2" s="586" t="s">
        <v>874</v>
      </c>
      <c r="C2" s="586"/>
      <c r="D2" s="586"/>
      <c r="E2" s="586"/>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row>
    <row r="3" spans="2:68">
      <c r="B3" s="318"/>
      <c r="C3" s="317" t="s">
        <v>294</v>
      </c>
      <c r="D3" s="250"/>
      <c r="E3" s="251"/>
      <c r="G3" s="415" t="s">
        <v>313</v>
      </c>
      <c r="H3" s="416"/>
      <c r="I3" s="416"/>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416"/>
      <c r="AI3" s="416"/>
      <c r="AJ3" s="416"/>
      <c r="AK3" s="416"/>
      <c r="AL3" s="416"/>
      <c r="AM3" s="416"/>
      <c r="AN3" s="416"/>
      <c r="AO3" s="416"/>
      <c r="AP3" s="416"/>
      <c r="AQ3" s="416"/>
      <c r="AR3" s="416"/>
      <c r="AS3" s="416"/>
      <c r="AT3" s="416"/>
      <c r="AU3" s="416"/>
      <c r="AV3" s="416"/>
      <c r="AW3" s="416"/>
      <c r="AX3" s="416"/>
      <c r="AY3" s="416"/>
      <c r="AZ3" s="416"/>
      <c r="BA3" s="416"/>
      <c r="BB3" s="416"/>
      <c r="BC3" s="416"/>
      <c r="BD3" s="416"/>
      <c r="BE3" s="416"/>
      <c r="BF3" s="416"/>
      <c r="BG3" s="416"/>
      <c r="BH3" s="416"/>
      <c r="BI3" s="416"/>
      <c r="BJ3" s="416"/>
      <c r="BK3" s="416"/>
      <c r="BL3" s="416"/>
      <c r="BM3" s="416"/>
      <c r="BN3" s="416"/>
      <c r="BO3" s="416"/>
      <c r="BP3" s="417"/>
    </row>
    <row r="4" spans="2:68" ht="38.25">
      <c r="B4" s="319" t="s">
        <v>611</v>
      </c>
      <c r="C4" s="14" t="s">
        <v>327</v>
      </c>
      <c r="D4" s="583"/>
      <c r="E4" s="582"/>
      <c r="G4" s="123" t="s">
        <v>9</v>
      </c>
      <c r="H4" s="577" t="s">
        <v>4</v>
      </c>
      <c r="I4" s="578"/>
      <c r="J4" s="578"/>
      <c r="K4" s="578"/>
      <c r="L4" s="578"/>
      <c r="M4" s="578"/>
      <c r="N4" s="578"/>
      <c r="O4" s="578"/>
      <c r="P4" s="578"/>
      <c r="Q4" s="578"/>
      <c r="R4" s="578"/>
      <c r="S4" s="578"/>
      <c r="T4" s="578"/>
      <c r="U4" s="578"/>
      <c r="V4" s="578"/>
      <c r="W4" s="578"/>
      <c r="X4" s="578"/>
      <c r="Y4" s="578"/>
      <c r="Z4" s="578"/>
      <c r="AA4" s="578"/>
      <c r="AB4" s="578"/>
      <c r="AC4" s="578"/>
      <c r="AD4" s="578"/>
      <c r="AE4" s="578"/>
      <c r="AF4" s="578"/>
      <c r="AG4" s="578"/>
      <c r="AH4" s="578"/>
      <c r="AI4" s="578"/>
      <c r="AJ4" s="578"/>
      <c r="AK4" s="578"/>
      <c r="AL4" s="578"/>
      <c r="AM4" s="578"/>
      <c r="AN4" s="578"/>
      <c r="AO4" s="578"/>
      <c r="AP4" s="578"/>
      <c r="AQ4" s="578"/>
      <c r="AR4" s="578"/>
      <c r="AS4" s="578"/>
      <c r="AT4" s="578"/>
      <c r="AU4" s="578"/>
      <c r="AV4" s="578"/>
      <c r="AW4" s="578"/>
      <c r="AX4" s="578"/>
      <c r="AY4" s="578"/>
      <c r="AZ4" s="578"/>
      <c r="BA4" s="578"/>
      <c r="BB4" s="578"/>
      <c r="BC4" s="578"/>
      <c r="BD4" s="578"/>
      <c r="BE4" s="578"/>
      <c r="BF4" s="578"/>
      <c r="BG4" s="578"/>
      <c r="BH4" s="578"/>
      <c r="BI4" s="578"/>
      <c r="BJ4" s="578"/>
      <c r="BK4" s="578"/>
      <c r="BL4" s="578"/>
      <c r="BM4" s="578"/>
      <c r="BN4" s="578"/>
      <c r="BO4" s="579"/>
      <c r="BP4" s="580"/>
    </row>
    <row r="5" spans="2:68" ht="51">
      <c r="B5" s="320" t="s">
        <v>654</v>
      </c>
      <c r="C5" s="14" t="s">
        <v>328</v>
      </c>
      <c r="D5" s="575"/>
      <c r="E5" s="576"/>
      <c r="G5" s="123">
        <v>1</v>
      </c>
      <c r="H5" s="577" t="s">
        <v>627</v>
      </c>
      <c r="I5" s="578"/>
      <c r="J5" s="578"/>
      <c r="K5" s="578"/>
      <c r="L5" s="578"/>
      <c r="M5" s="578"/>
      <c r="N5" s="578"/>
      <c r="O5" s="578"/>
      <c r="P5" s="578"/>
      <c r="Q5" s="578"/>
      <c r="R5" s="578"/>
      <c r="S5" s="578"/>
      <c r="T5" s="578"/>
      <c r="U5" s="578"/>
      <c r="V5" s="578"/>
      <c r="W5" s="578"/>
      <c r="X5" s="578"/>
      <c r="Y5" s="578"/>
      <c r="Z5" s="578"/>
      <c r="AA5" s="578"/>
      <c r="AB5" s="578"/>
      <c r="AC5" s="578"/>
      <c r="AD5" s="578"/>
      <c r="AE5" s="578"/>
      <c r="AF5" s="578"/>
      <c r="AG5" s="578"/>
      <c r="AH5" s="578"/>
      <c r="AI5" s="578"/>
      <c r="AJ5" s="578"/>
      <c r="AK5" s="578"/>
      <c r="AL5" s="578"/>
      <c r="AM5" s="578"/>
      <c r="AN5" s="578"/>
      <c r="AO5" s="578"/>
      <c r="AP5" s="578"/>
      <c r="AQ5" s="578"/>
      <c r="AR5" s="578"/>
      <c r="AS5" s="578"/>
      <c r="AT5" s="578"/>
      <c r="AU5" s="578"/>
      <c r="AV5" s="578"/>
      <c r="AW5" s="578"/>
      <c r="AX5" s="578"/>
      <c r="AY5" s="578"/>
      <c r="AZ5" s="578"/>
      <c r="BA5" s="578"/>
      <c r="BB5" s="578"/>
      <c r="BC5" s="578"/>
      <c r="BD5" s="578"/>
      <c r="BE5" s="578"/>
      <c r="BF5" s="578"/>
      <c r="BG5" s="578"/>
      <c r="BH5" s="578"/>
      <c r="BI5" s="578"/>
      <c r="BJ5" s="578"/>
      <c r="BK5" s="578"/>
      <c r="BL5" s="578"/>
      <c r="BM5" s="578"/>
      <c r="BN5" s="578"/>
      <c r="BO5" s="579"/>
      <c r="BP5" s="580"/>
    </row>
    <row r="6" spans="2:68" ht="76.5">
      <c r="B6" s="320" t="s">
        <v>568</v>
      </c>
      <c r="C6" s="14" t="s">
        <v>295</v>
      </c>
      <c r="D6" s="575"/>
      <c r="E6" s="576"/>
      <c r="G6" s="123"/>
      <c r="H6" s="577"/>
      <c r="I6" s="578"/>
      <c r="J6" s="578"/>
      <c r="K6" s="578"/>
      <c r="L6" s="578"/>
      <c r="M6" s="578"/>
      <c r="N6" s="578"/>
      <c r="O6" s="578"/>
      <c r="P6" s="578"/>
      <c r="Q6" s="578"/>
      <c r="R6" s="578"/>
      <c r="S6" s="578"/>
      <c r="T6" s="578"/>
      <c r="U6" s="578"/>
      <c r="V6" s="578"/>
      <c r="W6" s="578"/>
      <c r="X6" s="578"/>
      <c r="Y6" s="578"/>
      <c r="Z6" s="578"/>
      <c r="AA6" s="578"/>
      <c r="AB6" s="578"/>
      <c r="AC6" s="578"/>
      <c r="AD6" s="578"/>
      <c r="AE6" s="578"/>
      <c r="AF6" s="578"/>
      <c r="AG6" s="578"/>
      <c r="AH6" s="578"/>
      <c r="AI6" s="578"/>
      <c r="AJ6" s="578"/>
      <c r="AK6" s="578"/>
      <c r="AL6" s="578"/>
      <c r="AM6" s="578"/>
      <c r="AN6" s="578"/>
      <c r="AO6" s="578"/>
      <c r="AP6" s="578"/>
      <c r="AQ6" s="578"/>
      <c r="AR6" s="578"/>
      <c r="AS6" s="578"/>
      <c r="AT6" s="578"/>
      <c r="AU6" s="578"/>
      <c r="AV6" s="578"/>
      <c r="AW6" s="578"/>
      <c r="AX6" s="578"/>
      <c r="AY6" s="578"/>
      <c r="AZ6" s="578"/>
      <c r="BA6" s="578"/>
      <c r="BB6" s="578"/>
      <c r="BC6" s="578"/>
      <c r="BD6" s="578"/>
      <c r="BE6" s="578"/>
      <c r="BF6" s="578"/>
      <c r="BG6" s="578"/>
      <c r="BH6" s="578"/>
      <c r="BI6" s="578"/>
      <c r="BJ6" s="578"/>
      <c r="BK6" s="578"/>
      <c r="BL6" s="578"/>
      <c r="BM6" s="578"/>
      <c r="BN6" s="578"/>
      <c r="BO6" s="579"/>
      <c r="BP6" s="580"/>
    </row>
    <row r="7" spans="2:68" ht="12.75">
      <c r="B7" s="320" t="s">
        <v>523</v>
      </c>
      <c r="C7" s="14" t="s">
        <v>11</v>
      </c>
      <c r="D7" s="575"/>
      <c r="E7" s="576"/>
      <c r="G7" s="125"/>
      <c r="H7" s="566"/>
      <c r="I7" s="567"/>
      <c r="J7" s="567"/>
      <c r="K7" s="567"/>
      <c r="L7" s="567"/>
      <c r="M7" s="567"/>
      <c r="N7" s="567"/>
      <c r="O7" s="567"/>
      <c r="P7" s="567"/>
      <c r="Q7" s="567"/>
      <c r="R7" s="567"/>
      <c r="S7" s="567"/>
      <c r="T7" s="567"/>
      <c r="U7" s="567"/>
      <c r="V7" s="567"/>
      <c r="W7" s="567"/>
      <c r="X7" s="567"/>
      <c r="Y7" s="567"/>
      <c r="Z7" s="567"/>
      <c r="AA7" s="567"/>
      <c r="AB7" s="567"/>
      <c r="AC7" s="567"/>
      <c r="AD7" s="567"/>
      <c r="AE7" s="567"/>
      <c r="AF7" s="567"/>
      <c r="AG7" s="567"/>
      <c r="AH7" s="567"/>
      <c r="AI7" s="567"/>
      <c r="AJ7" s="567"/>
      <c r="AK7" s="567"/>
      <c r="AL7" s="567"/>
      <c r="AM7" s="567"/>
      <c r="AN7" s="567"/>
      <c r="AO7" s="567"/>
      <c r="AP7" s="567"/>
      <c r="AQ7" s="567"/>
      <c r="AR7" s="567"/>
      <c r="AS7" s="567"/>
      <c r="AT7" s="567"/>
      <c r="AU7" s="567"/>
      <c r="AV7" s="567"/>
      <c r="AW7" s="567"/>
      <c r="AX7" s="567"/>
      <c r="AY7" s="567"/>
      <c r="AZ7" s="567"/>
      <c r="BA7" s="567"/>
      <c r="BB7" s="567"/>
      <c r="BC7" s="567"/>
      <c r="BD7" s="567"/>
      <c r="BE7" s="567"/>
      <c r="BF7" s="567"/>
      <c r="BG7" s="567"/>
      <c r="BH7" s="567"/>
      <c r="BI7" s="567"/>
      <c r="BJ7" s="567"/>
      <c r="BK7" s="567"/>
      <c r="BL7" s="567"/>
      <c r="BM7" s="567"/>
      <c r="BN7" s="567"/>
      <c r="BO7" s="568"/>
      <c r="BP7" s="569"/>
    </row>
    <row r="8" spans="2:68" ht="12.75">
      <c r="B8" s="320" t="s">
        <v>312</v>
      </c>
      <c r="C8" s="14" t="s">
        <v>263</v>
      </c>
      <c r="D8" s="581"/>
      <c r="E8" s="582"/>
      <c r="G8" s="125"/>
      <c r="H8" s="566"/>
      <c r="I8" s="567"/>
      <c r="J8" s="567"/>
      <c r="K8" s="567"/>
      <c r="L8" s="567"/>
      <c r="M8" s="567"/>
      <c r="N8" s="567"/>
      <c r="O8" s="567"/>
      <c r="P8" s="567"/>
      <c r="Q8" s="567"/>
      <c r="R8" s="567"/>
      <c r="S8" s="567"/>
      <c r="T8" s="567"/>
      <c r="U8" s="567"/>
      <c r="V8" s="567"/>
      <c r="W8" s="567"/>
      <c r="X8" s="567"/>
      <c r="Y8" s="567"/>
      <c r="Z8" s="567"/>
      <c r="AA8" s="567"/>
      <c r="AB8" s="567"/>
      <c r="AC8" s="567"/>
      <c r="AD8" s="567"/>
      <c r="AE8" s="567"/>
      <c r="AF8" s="567"/>
      <c r="AG8" s="567"/>
      <c r="AH8" s="567"/>
      <c r="AI8" s="567"/>
      <c r="AJ8" s="567"/>
      <c r="AK8" s="567"/>
      <c r="AL8" s="567"/>
      <c r="AM8" s="567"/>
      <c r="AN8" s="567"/>
      <c r="AO8" s="567"/>
      <c r="AP8" s="567"/>
      <c r="AQ8" s="567"/>
      <c r="AR8" s="567"/>
      <c r="AS8" s="567"/>
      <c r="AT8" s="567"/>
      <c r="AU8" s="567"/>
      <c r="AV8" s="567"/>
      <c r="AW8" s="567"/>
      <c r="AX8" s="567"/>
      <c r="AY8" s="567"/>
      <c r="AZ8" s="567"/>
      <c r="BA8" s="567"/>
      <c r="BB8" s="567"/>
      <c r="BC8" s="567"/>
      <c r="BD8" s="567"/>
      <c r="BE8" s="567"/>
      <c r="BF8" s="567"/>
      <c r="BG8" s="567"/>
      <c r="BH8" s="567"/>
      <c r="BI8" s="567"/>
      <c r="BJ8" s="567"/>
      <c r="BK8" s="567"/>
      <c r="BL8" s="567"/>
      <c r="BM8" s="567"/>
      <c r="BN8" s="567"/>
      <c r="BO8" s="568"/>
      <c r="BP8" s="569"/>
    </row>
    <row r="9" spans="2:68" ht="12.75">
      <c r="B9" s="320" t="s">
        <v>312</v>
      </c>
      <c r="C9" s="14" t="s">
        <v>10</v>
      </c>
      <c r="D9" s="583"/>
      <c r="E9" s="582"/>
      <c r="G9" s="125"/>
      <c r="H9" s="566"/>
      <c r="I9" s="567"/>
      <c r="J9" s="567"/>
      <c r="K9" s="567"/>
      <c r="L9" s="567"/>
      <c r="M9" s="567"/>
      <c r="N9" s="567"/>
      <c r="O9" s="567"/>
      <c r="P9" s="567"/>
      <c r="Q9" s="567"/>
      <c r="R9" s="567"/>
      <c r="S9" s="567"/>
      <c r="T9" s="567"/>
      <c r="U9" s="567"/>
      <c r="V9" s="567"/>
      <c r="W9" s="567"/>
      <c r="X9" s="567"/>
      <c r="Y9" s="567"/>
      <c r="Z9" s="567"/>
      <c r="AA9" s="567"/>
      <c r="AB9" s="567"/>
      <c r="AC9" s="567"/>
      <c r="AD9" s="567"/>
      <c r="AE9" s="567"/>
      <c r="AF9" s="567"/>
      <c r="AG9" s="567"/>
      <c r="AH9" s="567"/>
      <c r="AI9" s="567"/>
      <c r="AJ9" s="567"/>
      <c r="AK9" s="567"/>
      <c r="AL9" s="567"/>
      <c r="AM9" s="567"/>
      <c r="AN9" s="567"/>
      <c r="AO9" s="567"/>
      <c r="AP9" s="567"/>
      <c r="AQ9" s="567"/>
      <c r="AR9" s="567"/>
      <c r="AS9" s="567"/>
      <c r="AT9" s="567"/>
      <c r="AU9" s="567"/>
      <c r="AV9" s="567"/>
      <c r="AW9" s="567"/>
      <c r="AX9" s="567"/>
      <c r="AY9" s="567"/>
      <c r="AZ9" s="567"/>
      <c r="BA9" s="567"/>
      <c r="BB9" s="567"/>
      <c r="BC9" s="567"/>
      <c r="BD9" s="567"/>
      <c r="BE9" s="567"/>
      <c r="BF9" s="567"/>
      <c r="BG9" s="567"/>
      <c r="BH9" s="567"/>
      <c r="BI9" s="567"/>
      <c r="BJ9" s="567"/>
      <c r="BK9" s="567"/>
      <c r="BL9" s="567"/>
      <c r="BM9" s="567"/>
      <c r="BN9" s="567"/>
      <c r="BO9" s="568"/>
      <c r="BP9" s="569"/>
    </row>
    <row r="10" spans="2:68" ht="13.5" thickBot="1">
      <c r="B10" s="321" t="s">
        <v>312</v>
      </c>
      <c r="C10" s="51" t="s">
        <v>291</v>
      </c>
      <c r="D10" s="584"/>
      <c r="E10" s="585"/>
      <c r="G10" s="125"/>
      <c r="H10" s="566"/>
      <c r="I10" s="567"/>
      <c r="J10" s="567"/>
      <c r="K10" s="567"/>
      <c r="L10" s="567"/>
      <c r="M10" s="567"/>
      <c r="N10" s="567"/>
      <c r="O10" s="567"/>
      <c r="P10" s="567"/>
      <c r="Q10" s="567"/>
      <c r="R10" s="567"/>
      <c r="S10" s="567"/>
      <c r="T10" s="567"/>
      <c r="U10" s="567"/>
      <c r="V10" s="567"/>
      <c r="W10" s="567"/>
      <c r="X10" s="567"/>
      <c r="Y10" s="567"/>
      <c r="Z10" s="567"/>
      <c r="AA10" s="567"/>
      <c r="AB10" s="567"/>
      <c r="AC10" s="567"/>
      <c r="AD10" s="567"/>
      <c r="AE10" s="567"/>
      <c r="AF10" s="567"/>
      <c r="AG10" s="567"/>
      <c r="AH10" s="567"/>
      <c r="AI10" s="567"/>
      <c r="AJ10" s="567"/>
      <c r="AK10" s="567"/>
      <c r="AL10" s="567"/>
      <c r="AM10" s="567"/>
      <c r="AN10" s="567"/>
      <c r="AO10" s="567"/>
      <c r="AP10" s="567"/>
      <c r="AQ10" s="567"/>
      <c r="AR10" s="567"/>
      <c r="AS10" s="567"/>
      <c r="AT10" s="567"/>
      <c r="AU10" s="567"/>
      <c r="AV10" s="567"/>
      <c r="AW10" s="567"/>
      <c r="AX10" s="567"/>
      <c r="AY10" s="567"/>
      <c r="AZ10" s="567"/>
      <c r="BA10" s="567"/>
      <c r="BB10" s="567"/>
      <c r="BC10" s="567"/>
      <c r="BD10" s="567"/>
      <c r="BE10" s="567"/>
      <c r="BF10" s="567"/>
      <c r="BG10" s="567"/>
      <c r="BH10" s="567"/>
      <c r="BI10" s="567"/>
      <c r="BJ10" s="567"/>
      <c r="BK10" s="567"/>
      <c r="BL10" s="567"/>
      <c r="BM10" s="567"/>
      <c r="BN10" s="567"/>
      <c r="BO10" s="568"/>
      <c r="BP10" s="569"/>
    </row>
    <row r="11" spans="2:68" ht="15.75" thickBot="1">
      <c r="C11" s="149"/>
      <c r="D11" s="43"/>
      <c r="F11" s="36"/>
      <c r="G11" s="125"/>
      <c r="H11" s="566"/>
      <c r="I11" s="567"/>
      <c r="J11" s="567"/>
      <c r="K11" s="567"/>
      <c r="L11" s="567"/>
      <c r="M11" s="567"/>
      <c r="N11" s="567"/>
      <c r="O11" s="567"/>
      <c r="P11" s="567"/>
      <c r="Q11" s="567"/>
      <c r="R11" s="567"/>
      <c r="S11" s="567"/>
      <c r="T11" s="567"/>
      <c r="U11" s="567"/>
      <c r="V11" s="567"/>
      <c r="W11" s="567"/>
      <c r="X11" s="567"/>
      <c r="Y11" s="567"/>
      <c r="Z11" s="567"/>
      <c r="AA11" s="567"/>
      <c r="AB11" s="567"/>
      <c r="AC11" s="567"/>
      <c r="AD11" s="567"/>
      <c r="AE11" s="567"/>
      <c r="AF11" s="567"/>
      <c r="AG11" s="567"/>
      <c r="AH11" s="567"/>
      <c r="AI11" s="567"/>
      <c r="AJ11" s="567"/>
      <c r="AK11" s="567"/>
      <c r="AL11" s="567"/>
      <c r="AM11" s="567"/>
      <c r="AN11" s="567"/>
      <c r="AO11" s="567"/>
      <c r="AP11" s="567"/>
      <c r="AQ11" s="567"/>
      <c r="AR11" s="567"/>
      <c r="AS11" s="567"/>
      <c r="AT11" s="567"/>
      <c r="AU11" s="567"/>
      <c r="AV11" s="567"/>
      <c r="AW11" s="567"/>
      <c r="AX11" s="567"/>
      <c r="AY11" s="567"/>
      <c r="AZ11" s="567"/>
      <c r="BA11" s="567"/>
      <c r="BB11" s="567"/>
      <c r="BC11" s="567"/>
      <c r="BD11" s="567"/>
      <c r="BE11" s="567"/>
      <c r="BF11" s="567"/>
      <c r="BG11" s="567"/>
      <c r="BH11" s="567"/>
      <c r="BI11" s="567"/>
      <c r="BJ11" s="567"/>
      <c r="BK11" s="567"/>
      <c r="BL11" s="567"/>
      <c r="BM11" s="567"/>
      <c r="BN11" s="567"/>
      <c r="BO11" s="568"/>
      <c r="BP11" s="569"/>
    </row>
    <row r="12" spans="2:68">
      <c r="B12" s="318"/>
      <c r="C12" s="246" t="s">
        <v>314</v>
      </c>
      <c r="D12" s="245"/>
      <c r="E12" s="10"/>
      <c r="F12" s="29"/>
      <c r="G12" s="125"/>
      <c r="H12" s="566"/>
      <c r="I12" s="567"/>
      <c r="J12" s="567"/>
      <c r="K12" s="567"/>
      <c r="L12" s="567"/>
      <c r="M12" s="567"/>
      <c r="N12" s="567"/>
      <c r="O12" s="567"/>
      <c r="P12" s="567"/>
      <c r="Q12" s="567"/>
      <c r="R12" s="567"/>
      <c r="S12" s="567"/>
      <c r="T12" s="567"/>
      <c r="U12" s="567"/>
      <c r="V12" s="567"/>
      <c r="W12" s="567"/>
      <c r="X12" s="567"/>
      <c r="Y12" s="567"/>
      <c r="Z12" s="567"/>
      <c r="AA12" s="567"/>
      <c r="AB12" s="567"/>
      <c r="AC12" s="567"/>
      <c r="AD12" s="567"/>
      <c r="AE12" s="567"/>
      <c r="AF12" s="567"/>
      <c r="AG12" s="567"/>
      <c r="AH12" s="567"/>
      <c r="AI12" s="567"/>
      <c r="AJ12" s="567"/>
      <c r="AK12" s="567"/>
      <c r="AL12" s="567"/>
      <c r="AM12" s="567"/>
      <c r="AN12" s="567"/>
      <c r="AO12" s="567"/>
      <c r="AP12" s="567"/>
      <c r="AQ12" s="567"/>
      <c r="AR12" s="567"/>
      <c r="AS12" s="567"/>
      <c r="AT12" s="567"/>
      <c r="AU12" s="567"/>
      <c r="AV12" s="567"/>
      <c r="AW12" s="567"/>
      <c r="AX12" s="567"/>
      <c r="AY12" s="567"/>
      <c r="AZ12" s="567"/>
      <c r="BA12" s="567"/>
      <c r="BB12" s="567"/>
      <c r="BC12" s="567"/>
      <c r="BD12" s="567"/>
      <c r="BE12" s="567"/>
      <c r="BF12" s="567"/>
      <c r="BG12" s="567"/>
      <c r="BH12" s="567"/>
      <c r="BI12" s="567"/>
      <c r="BJ12" s="567"/>
      <c r="BK12" s="567"/>
      <c r="BL12" s="567"/>
      <c r="BM12" s="567"/>
      <c r="BN12" s="567"/>
      <c r="BO12" s="568"/>
      <c r="BP12" s="569"/>
    </row>
    <row r="13" spans="2:68" ht="12.75">
      <c r="B13" s="322" t="s">
        <v>524</v>
      </c>
      <c r="C13" s="40" t="s">
        <v>253</v>
      </c>
      <c r="D13" s="173"/>
      <c r="E13" s="10"/>
      <c r="F13" s="29"/>
      <c r="G13" s="125"/>
      <c r="H13" s="566"/>
      <c r="I13" s="567"/>
      <c r="J13" s="567"/>
      <c r="K13" s="567"/>
      <c r="L13" s="567"/>
      <c r="M13" s="567"/>
      <c r="N13" s="567"/>
      <c r="O13" s="567"/>
      <c r="P13" s="567"/>
      <c r="Q13" s="567"/>
      <c r="R13" s="567"/>
      <c r="S13" s="567"/>
      <c r="T13" s="567"/>
      <c r="U13" s="567"/>
      <c r="V13" s="567"/>
      <c r="W13" s="567"/>
      <c r="X13" s="567"/>
      <c r="Y13" s="567"/>
      <c r="Z13" s="567"/>
      <c r="AA13" s="567"/>
      <c r="AB13" s="567"/>
      <c r="AC13" s="567"/>
      <c r="AD13" s="567"/>
      <c r="AE13" s="567"/>
      <c r="AF13" s="567"/>
      <c r="AG13" s="567"/>
      <c r="AH13" s="567"/>
      <c r="AI13" s="567"/>
      <c r="AJ13" s="567"/>
      <c r="AK13" s="567"/>
      <c r="AL13" s="567"/>
      <c r="AM13" s="567"/>
      <c r="AN13" s="567"/>
      <c r="AO13" s="567"/>
      <c r="AP13" s="567"/>
      <c r="AQ13" s="567"/>
      <c r="AR13" s="567"/>
      <c r="AS13" s="567"/>
      <c r="AT13" s="567"/>
      <c r="AU13" s="567"/>
      <c r="AV13" s="567"/>
      <c r="AW13" s="567"/>
      <c r="AX13" s="567"/>
      <c r="AY13" s="567"/>
      <c r="AZ13" s="567"/>
      <c r="BA13" s="567"/>
      <c r="BB13" s="567"/>
      <c r="BC13" s="567"/>
      <c r="BD13" s="567"/>
      <c r="BE13" s="567"/>
      <c r="BF13" s="567"/>
      <c r="BG13" s="567"/>
      <c r="BH13" s="567"/>
      <c r="BI13" s="567"/>
      <c r="BJ13" s="567"/>
      <c r="BK13" s="567"/>
      <c r="BL13" s="567"/>
      <c r="BM13" s="567"/>
      <c r="BN13" s="567"/>
      <c r="BO13" s="568"/>
      <c r="BP13" s="569"/>
    </row>
    <row r="14" spans="2:68" ht="12.75">
      <c r="B14" s="322" t="s">
        <v>525</v>
      </c>
      <c r="C14" s="40" t="s">
        <v>266</v>
      </c>
      <c r="D14" s="38"/>
      <c r="E14" s="10"/>
      <c r="F14" s="29"/>
      <c r="G14" s="125"/>
      <c r="H14" s="566"/>
      <c r="I14" s="567"/>
      <c r="J14" s="567"/>
      <c r="K14" s="567"/>
      <c r="L14" s="567"/>
      <c r="M14" s="567"/>
      <c r="N14" s="567"/>
      <c r="O14" s="567"/>
      <c r="P14" s="567"/>
      <c r="Q14" s="567"/>
      <c r="R14" s="567"/>
      <c r="S14" s="567"/>
      <c r="T14" s="567"/>
      <c r="U14" s="567"/>
      <c r="V14" s="567"/>
      <c r="W14" s="567"/>
      <c r="X14" s="567"/>
      <c r="Y14" s="567"/>
      <c r="Z14" s="567"/>
      <c r="AA14" s="567"/>
      <c r="AB14" s="567"/>
      <c r="AC14" s="567"/>
      <c r="AD14" s="567"/>
      <c r="AE14" s="567"/>
      <c r="AF14" s="567"/>
      <c r="AG14" s="567"/>
      <c r="AH14" s="567"/>
      <c r="AI14" s="567"/>
      <c r="AJ14" s="567"/>
      <c r="AK14" s="567"/>
      <c r="AL14" s="567"/>
      <c r="AM14" s="567"/>
      <c r="AN14" s="567"/>
      <c r="AO14" s="567"/>
      <c r="AP14" s="567"/>
      <c r="AQ14" s="567"/>
      <c r="AR14" s="567"/>
      <c r="AS14" s="567"/>
      <c r="AT14" s="567"/>
      <c r="AU14" s="567"/>
      <c r="AV14" s="567"/>
      <c r="AW14" s="567"/>
      <c r="AX14" s="567"/>
      <c r="AY14" s="567"/>
      <c r="AZ14" s="567"/>
      <c r="BA14" s="567"/>
      <c r="BB14" s="567"/>
      <c r="BC14" s="567"/>
      <c r="BD14" s="567"/>
      <c r="BE14" s="567"/>
      <c r="BF14" s="567"/>
      <c r="BG14" s="567"/>
      <c r="BH14" s="567"/>
      <c r="BI14" s="567"/>
      <c r="BJ14" s="567"/>
      <c r="BK14" s="567"/>
      <c r="BL14" s="567"/>
      <c r="BM14" s="567"/>
      <c r="BN14" s="567"/>
      <c r="BO14" s="568"/>
      <c r="BP14" s="569"/>
    </row>
    <row r="15" spans="2:68" ht="12.75">
      <c r="B15" s="322" t="s">
        <v>526</v>
      </c>
      <c r="C15" s="40" t="s">
        <v>5</v>
      </c>
      <c r="D15" s="150"/>
      <c r="E15" s="174"/>
      <c r="F15" s="29"/>
      <c r="G15" s="125"/>
      <c r="H15" s="566"/>
      <c r="I15" s="567"/>
      <c r="J15" s="567"/>
      <c r="K15" s="567"/>
      <c r="L15" s="567"/>
      <c r="M15" s="567"/>
      <c r="N15" s="567"/>
      <c r="O15" s="567"/>
      <c r="P15" s="567"/>
      <c r="Q15" s="567"/>
      <c r="R15" s="567"/>
      <c r="S15" s="567"/>
      <c r="T15" s="567"/>
      <c r="U15" s="567"/>
      <c r="V15" s="567"/>
      <c r="W15" s="567"/>
      <c r="X15" s="567"/>
      <c r="Y15" s="567"/>
      <c r="Z15" s="567"/>
      <c r="AA15" s="567"/>
      <c r="AB15" s="567"/>
      <c r="AC15" s="567"/>
      <c r="AD15" s="567"/>
      <c r="AE15" s="567"/>
      <c r="AF15" s="567"/>
      <c r="AG15" s="567"/>
      <c r="AH15" s="567"/>
      <c r="AI15" s="567"/>
      <c r="AJ15" s="567"/>
      <c r="AK15" s="567"/>
      <c r="AL15" s="567"/>
      <c r="AM15" s="567"/>
      <c r="AN15" s="567"/>
      <c r="AO15" s="567"/>
      <c r="AP15" s="567"/>
      <c r="AQ15" s="567"/>
      <c r="AR15" s="567"/>
      <c r="AS15" s="567"/>
      <c r="AT15" s="567"/>
      <c r="AU15" s="567"/>
      <c r="AV15" s="567"/>
      <c r="AW15" s="567"/>
      <c r="AX15" s="567"/>
      <c r="AY15" s="567"/>
      <c r="AZ15" s="567"/>
      <c r="BA15" s="567"/>
      <c r="BB15" s="567"/>
      <c r="BC15" s="567"/>
      <c r="BD15" s="567"/>
      <c r="BE15" s="567"/>
      <c r="BF15" s="567"/>
      <c r="BG15" s="567"/>
      <c r="BH15" s="567"/>
      <c r="BI15" s="567"/>
      <c r="BJ15" s="567"/>
      <c r="BK15" s="567"/>
      <c r="BL15" s="567"/>
      <c r="BM15" s="567"/>
      <c r="BN15" s="567"/>
      <c r="BO15" s="568"/>
      <c r="BP15" s="569"/>
    </row>
    <row r="16" spans="2:68" ht="13.5" thickBot="1">
      <c r="B16" s="323" t="s">
        <v>563</v>
      </c>
      <c r="C16" s="53" t="s">
        <v>279</v>
      </c>
      <c r="D16" s="151"/>
      <c r="E16" s="39"/>
      <c r="F16" s="29"/>
      <c r="G16" s="125"/>
      <c r="H16" s="566"/>
      <c r="I16" s="567"/>
      <c r="J16" s="567"/>
      <c r="K16" s="567"/>
      <c r="L16" s="567"/>
      <c r="M16" s="567"/>
      <c r="N16" s="567"/>
      <c r="O16" s="567"/>
      <c r="P16" s="567"/>
      <c r="Q16" s="567"/>
      <c r="R16" s="567"/>
      <c r="S16" s="567"/>
      <c r="T16" s="567"/>
      <c r="U16" s="567"/>
      <c r="V16" s="567"/>
      <c r="W16" s="567"/>
      <c r="X16" s="567"/>
      <c r="Y16" s="567"/>
      <c r="Z16" s="567"/>
      <c r="AA16" s="567"/>
      <c r="AB16" s="567"/>
      <c r="AC16" s="567"/>
      <c r="AD16" s="567"/>
      <c r="AE16" s="567"/>
      <c r="AF16" s="567"/>
      <c r="AG16" s="567"/>
      <c r="AH16" s="567"/>
      <c r="AI16" s="567"/>
      <c r="AJ16" s="567"/>
      <c r="AK16" s="567"/>
      <c r="AL16" s="567"/>
      <c r="AM16" s="567"/>
      <c r="AN16" s="567"/>
      <c r="AO16" s="567"/>
      <c r="AP16" s="567"/>
      <c r="AQ16" s="567"/>
      <c r="AR16" s="567"/>
      <c r="AS16" s="567"/>
      <c r="AT16" s="567"/>
      <c r="AU16" s="567"/>
      <c r="AV16" s="567"/>
      <c r="AW16" s="567"/>
      <c r="AX16" s="567"/>
      <c r="AY16" s="567"/>
      <c r="AZ16" s="567"/>
      <c r="BA16" s="567"/>
      <c r="BB16" s="567"/>
      <c r="BC16" s="567"/>
      <c r="BD16" s="567"/>
      <c r="BE16" s="567"/>
      <c r="BF16" s="567"/>
      <c r="BG16" s="567"/>
      <c r="BH16" s="567"/>
      <c r="BI16" s="567"/>
      <c r="BJ16" s="567"/>
      <c r="BK16" s="567"/>
      <c r="BL16" s="567"/>
      <c r="BM16" s="567"/>
      <c r="BN16" s="567"/>
      <c r="BO16" s="568"/>
      <c r="BP16" s="569"/>
    </row>
    <row r="17" spans="2:68" ht="13.5" thickBot="1">
      <c r="C17" s="41"/>
      <c r="D17" s="42"/>
      <c r="E17" s="43"/>
      <c r="F17" s="10"/>
      <c r="G17" s="125"/>
      <c r="H17" s="566"/>
      <c r="I17" s="567"/>
      <c r="J17" s="567"/>
      <c r="K17" s="567"/>
      <c r="L17" s="567"/>
      <c r="M17" s="567"/>
      <c r="N17" s="567"/>
      <c r="O17" s="567"/>
      <c r="P17" s="567"/>
      <c r="Q17" s="567"/>
      <c r="R17" s="567"/>
      <c r="S17" s="567"/>
      <c r="T17" s="567"/>
      <c r="U17" s="567"/>
      <c r="V17" s="567"/>
      <c r="W17" s="567"/>
      <c r="X17" s="567"/>
      <c r="Y17" s="567"/>
      <c r="Z17" s="567"/>
      <c r="AA17" s="567"/>
      <c r="AB17" s="567"/>
      <c r="AC17" s="567"/>
      <c r="AD17" s="567"/>
      <c r="AE17" s="567"/>
      <c r="AF17" s="567"/>
      <c r="AG17" s="567"/>
      <c r="AH17" s="567"/>
      <c r="AI17" s="567"/>
      <c r="AJ17" s="567"/>
      <c r="AK17" s="567"/>
      <c r="AL17" s="567"/>
      <c r="AM17" s="567"/>
      <c r="AN17" s="567"/>
      <c r="AO17" s="567"/>
      <c r="AP17" s="567"/>
      <c r="AQ17" s="567"/>
      <c r="AR17" s="567"/>
      <c r="AS17" s="567"/>
      <c r="AT17" s="567"/>
      <c r="AU17" s="567"/>
      <c r="AV17" s="567"/>
      <c r="AW17" s="567"/>
      <c r="AX17" s="567"/>
      <c r="AY17" s="567"/>
      <c r="AZ17" s="567"/>
      <c r="BA17" s="567"/>
      <c r="BB17" s="567"/>
      <c r="BC17" s="567"/>
      <c r="BD17" s="567"/>
      <c r="BE17" s="567"/>
      <c r="BF17" s="567"/>
      <c r="BG17" s="567"/>
      <c r="BH17" s="567"/>
      <c r="BI17" s="567"/>
      <c r="BJ17" s="567"/>
      <c r="BK17" s="567"/>
      <c r="BL17" s="567"/>
      <c r="BM17" s="567"/>
      <c r="BN17" s="567"/>
      <c r="BO17" s="568"/>
      <c r="BP17" s="569"/>
    </row>
    <row r="18" spans="2:68">
      <c r="B18" s="318"/>
      <c r="C18" s="246" t="s">
        <v>315</v>
      </c>
      <c r="D18" s="254" t="s">
        <v>260</v>
      </c>
      <c r="E18" s="253" t="s">
        <v>261</v>
      </c>
      <c r="F18" s="44"/>
      <c r="G18" s="125"/>
      <c r="H18" s="566"/>
      <c r="I18" s="567"/>
      <c r="J18" s="567"/>
      <c r="K18" s="567"/>
      <c r="L18" s="567"/>
      <c r="M18" s="567"/>
      <c r="N18" s="567"/>
      <c r="O18" s="567"/>
      <c r="P18" s="567"/>
      <c r="Q18" s="567"/>
      <c r="R18" s="567"/>
      <c r="S18" s="567"/>
      <c r="T18" s="567"/>
      <c r="U18" s="567"/>
      <c r="V18" s="567"/>
      <c r="W18" s="567"/>
      <c r="X18" s="567"/>
      <c r="Y18" s="567"/>
      <c r="Z18" s="567"/>
      <c r="AA18" s="567"/>
      <c r="AB18" s="567"/>
      <c r="AC18" s="567"/>
      <c r="AD18" s="567"/>
      <c r="AE18" s="567"/>
      <c r="AF18" s="567"/>
      <c r="AG18" s="567"/>
      <c r="AH18" s="567"/>
      <c r="AI18" s="567"/>
      <c r="AJ18" s="567"/>
      <c r="AK18" s="567"/>
      <c r="AL18" s="567"/>
      <c r="AM18" s="567"/>
      <c r="AN18" s="567"/>
      <c r="AO18" s="567"/>
      <c r="AP18" s="567"/>
      <c r="AQ18" s="567"/>
      <c r="AR18" s="567"/>
      <c r="AS18" s="567"/>
      <c r="AT18" s="567"/>
      <c r="AU18" s="567"/>
      <c r="AV18" s="567"/>
      <c r="AW18" s="567"/>
      <c r="AX18" s="567"/>
      <c r="AY18" s="567"/>
      <c r="AZ18" s="567"/>
      <c r="BA18" s="567"/>
      <c r="BB18" s="567"/>
      <c r="BC18" s="567"/>
      <c r="BD18" s="567"/>
      <c r="BE18" s="567"/>
      <c r="BF18" s="567"/>
      <c r="BG18" s="567"/>
      <c r="BH18" s="567"/>
      <c r="BI18" s="567"/>
      <c r="BJ18" s="567"/>
      <c r="BK18" s="567"/>
      <c r="BL18" s="567"/>
      <c r="BM18" s="567"/>
      <c r="BN18" s="567"/>
      <c r="BO18" s="568"/>
      <c r="BP18" s="569"/>
    </row>
    <row r="19" spans="2:68" ht="12.75">
      <c r="B19" s="562" t="s">
        <v>564</v>
      </c>
      <c r="C19" s="40" t="s">
        <v>316</v>
      </c>
      <c r="D19" s="10" t="s">
        <v>256</v>
      </c>
      <c r="E19" s="45"/>
      <c r="G19" s="125"/>
      <c r="H19" s="566"/>
      <c r="I19" s="567"/>
      <c r="J19" s="567"/>
      <c r="K19" s="567"/>
      <c r="L19" s="567"/>
      <c r="M19" s="567"/>
      <c r="N19" s="567"/>
      <c r="O19" s="567"/>
      <c r="P19" s="567"/>
      <c r="Q19" s="567"/>
      <c r="R19" s="567"/>
      <c r="S19" s="567"/>
      <c r="T19" s="567"/>
      <c r="U19" s="567"/>
      <c r="V19" s="567"/>
      <c r="W19" s="567"/>
      <c r="X19" s="567"/>
      <c r="Y19" s="567"/>
      <c r="Z19" s="567"/>
      <c r="AA19" s="567"/>
      <c r="AB19" s="567"/>
      <c r="AC19" s="567"/>
      <c r="AD19" s="567"/>
      <c r="AE19" s="567"/>
      <c r="AF19" s="567"/>
      <c r="AG19" s="567"/>
      <c r="AH19" s="567"/>
      <c r="AI19" s="567"/>
      <c r="AJ19" s="567"/>
      <c r="AK19" s="567"/>
      <c r="AL19" s="567"/>
      <c r="AM19" s="567"/>
      <c r="AN19" s="567"/>
      <c r="AO19" s="567"/>
      <c r="AP19" s="567"/>
      <c r="AQ19" s="567"/>
      <c r="AR19" s="567"/>
      <c r="AS19" s="567"/>
      <c r="AT19" s="567"/>
      <c r="AU19" s="567"/>
      <c r="AV19" s="567"/>
      <c r="AW19" s="567"/>
      <c r="AX19" s="567"/>
      <c r="AY19" s="567"/>
      <c r="AZ19" s="567"/>
      <c r="BA19" s="567"/>
      <c r="BB19" s="567"/>
      <c r="BC19" s="567"/>
      <c r="BD19" s="567"/>
      <c r="BE19" s="567"/>
      <c r="BF19" s="567"/>
      <c r="BG19" s="567"/>
      <c r="BH19" s="567"/>
      <c r="BI19" s="567"/>
      <c r="BJ19" s="567"/>
      <c r="BK19" s="567"/>
      <c r="BL19" s="567"/>
      <c r="BM19" s="567"/>
      <c r="BN19" s="567"/>
      <c r="BO19" s="568"/>
      <c r="BP19" s="569"/>
    </row>
    <row r="20" spans="2:68" ht="12.75">
      <c r="B20" s="562"/>
      <c r="C20" s="40" t="s">
        <v>316</v>
      </c>
      <c r="D20" s="46" t="s">
        <v>317</v>
      </c>
      <c r="E20" s="47"/>
      <c r="G20" s="125"/>
      <c r="H20" s="566"/>
      <c r="I20" s="567"/>
      <c r="J20" s="567"/>
      <c r="K20" s="567"/>
      <c r="L20" s="567"/>
      <c r="M20" s="567"/>
      <c r="N20" s="567"/>
      <c r="O20" s="567"/>
      <c r="P20" s="567"/>
      <c r="Q20" s="567"/>
      <c r="R20" s="567"/>
      <c r="S20" s="567"/>
      <c r="T20" s="567"/>
      <c r="U20" s="567"/>
      <c r="V20" s="567"/>
      <c r="W20" s="567"/>
      <c r="X20" s="567"/>
      <c r="Y20" s="567"/>
      <c r="Z20" s="567"/>
      <c r="AA20" s="567"/>
      <c r="AB20" s="567"/>
      <c r="AC20" s="567"/>
      <c r="AD20" s="567"/>
      <c r="AE20" s="567"/>
      <c r="AF20" s="567"/>
      <c r="AG20" s="567"/>
      <c r="AH20" s="567"/>
      <c r="AI20" s="567"/>
      <c r="AJ20" s="567"/>
      <c r="AK20" s="567"/>
      <c r="AL20" s="567"/>
      <c r="AM20" s="567"/>
      <c r="AN20" s="567"/>
      <c r="AO20" s="567"/>
      <c r="AP20" s="567"/>
      <c r="AQ20" s="567"/>
      <c r="AR20" s="567"/>
      <c r="AS20" s="567"/>
      <c r="AT20" s="567"/>
      <c r="AU20" s="567"/>
      <c r="AV20" s="567"/>
      <c r="AW20" s="567"/>
      <c r="AX20" s="567"/>
      <c r="AY20" s="567"/>
      <c r="AZ20" s="567"/>
      <c r="BA20" s="567"/>
      <c r="BB20" s="567"/>
      <c r="BC20" s="567"/>
      <c r="BD20" s="567"/>
      <c r="BE20" s="567"/>
      <c r="BF20" s="567"/>
      <c r="BG20" s="567"/>
      <c r="BH20" s="567"/>
      <c r="BI20" s="567"/>
      <c r="BJ20" s="567"/>
      <c r="BK20" s="567"/>
      <c r="BL20" s="567"/>
      <c r="BM20" s="567"/>
      <c r="BN20" s="567"/>
      <c r="BO20" s="568"/>
      <c r="BP20" s="569"/>
    </row>
    <row r="21" spans="2:68" ht="12.75">
      <c r="B21" s="562"/>
      <c r="C21" s="40" t="s">
        <v>318</v>
      </c>
      <c r="D21" s="46" t="s">
        <v>258</v>
      </c>
      <c r="E21" s="48"/>
      <c r="G21" s="125"/>
      <c r="H21" s="566"/>
      <c r="I21" s="567"/>
      <c r="J21" s="567"/>
      <c r="K21" s="567"/>
      <c r="L21" s="567"/>
      <c r="M21" s="567"/>
      <c r="N21" s="567"/>
      <c r="O21" s="567"/>
      <c r="P21" s="567"/>
      <c r="Q21" s="567"/>
      <c r="R21" s="567"/>
      <c r="S21" s="567"/>
      <c r="T21" s="567"/>
      <c r="U21" s="567"/>
      <c r="V21" s="567"/>
      <c r="W21" s="567"/>
      <c r="X21" s="567"/>
      <c r="Y21" s="567"/>
      <c r="Z21" s="567"/>
      <c r="AA21" s="567"/>
      <c r="AB21" s="567"/>
      <c r="AC21" s="567"/>
      <c r="AD21" s="567"/>
      <c r="AE21" s="567"/>
      <c r="AF21" s="567"/>
      <c r="AG21" s="567"/>
      <c r="AH21" s="567"/>
      <c r="AI21" s="567"/>
      <c r="AJ21" s="567"/>
      <c r="AK21" s="567"/>
      <c r="AL21" s="567"/>
      <c r="AM21" s="567"/>
      <c r="AN21" s="567"/>
      <c r="AO21" s="567"/>
      <c r="AP21" s="567"/>
      <c r="AQ21" s="567"/>
      <c r="AR21" s="567"/>
      <c r="AS21" s="567"/>
      <c r="AT21" s="567"/>
      <c r="AU21" s="567"/>
      <c r="AV21" s="567"/>
      <c r="AW21" s="567"/>
      <c r="AX21" s="567"/>
      <c r="AY21" s="567"/>
      <c r="AZ21" s="567"/>
      <c r="BA21" s="567"/>
      <c r="BB21" s="567"/>
      <c r="BC21" s="567"/>
      <c r="BD21" s="567"/>
      <c r="BE21" s="567"/>
      <c r="BF21" s="567"/>
      <c r="BG21" s="567"/>
      <c r="BH21" s="567"/>
      <c r="BI21" s="567"/>
      <c r="BJ21" s="567"/>
      <c r="BK21" s="567"/>
      <c r="BL21" s="567"/>
      <c r="BM21" s="567"/>
      <c r="BN21" s="567"/>
      <c r="BO21" s="568"/>
      <c r="BP21" s="569"/>
    </row>
    <row r="22" spans="2:68" ht="12.75">
      <c r="B22" s="562"/>
      <c r="C22" s="40" t="s">
        <v>318</v>
      </c>
      <c r="D22" s="46" t="s">
        <v>319</v>
      </c>
      <c r="E22" s="47"/>
      <c r="G22" s="125"/>
      <c r="H22" s="566"/>
      <c r="I22" s="567"/>
      <c r="J22" s="567"/>
      <c r="K22" s="567"/>
      <c r="L22" s="567"/>
      <c r="M22" s="567"/>
      <c r="N22" s="567"/>
      <c r="O22" s="567"/>
      <c r="P22" s="567"/>
      <c r="Q22" s="567"/>
      <c r="R22" s="567"/>
      <c r="S22" s="567"/>
      <c r="T22" s="567"/>
      <c r="U22" s="567"/>
      <c r="V22" s="567"/>
      <c r="W22" s="567"/>
      <c r="X22" s="567"/>
      <c r="Y22" s="567"/>
      <c r="Z22" s="567"/>
      <c r="AA22" s="567"/>
      <c r="AB22" s="567"/>
      <c r="AC22" s="567"/>
      <c r="AD22" s="567"/>
      <c r="AE22" s="567"/>
      <c r="AF22" s="567"/>
      <c r="AG22" s="567"/>
      <c r="AH22" s="567"/>
      <c r="AI22" s="567"/>
      <c r="AJ22" s="567"/>
      <c r="AK22" s="567"/>
      <c r="AL22" s="567"/>
      <c r="AM22" s="567"/>
      <c r="AN22" s="567"/>
      <c r="AO22" s="567"/>
      <c r="AP22" s="567"/>
      <c r="AQ22" s="567"/>
      <c r="AR22" s="567"/>
      <c r="AS22" s="567"/>
      <c r="AT22" s="567"/>
      <c r="AU22" s="567"/>
      <c r="AV22" s="567"/>
      <c r="AW22" s="567"/>
      <c r="AX22" s="567"/>
      <c r="AY22" s="567"/>
      <c r="AZ22" s="567"/>
      <c r="BA22" s="567"/>
      <c r="BB22" s="567"/>
      <c r="BC22" s="567"/>
      <c r="BD22" s="567"/>
      <c r="BE22" s="567"/>
      <c r="BF22" s="567"/>
      <c r="BG22" s="567"/>
      <c r="BH22" s="567"/>
      <c r="BI22" s="567"/>
      <c r="BJ22" s="567"/>
      <c r="BK22" s="567"/>
      <c r="BL22" s="567"/>
      <c r="BM22" s="567"/>
      <c r="BN22" s="567"/>
      <c r="BO22" s="568"/>
      <c r="BP22" s="569"/>
    </row>
    <row r="23" spans="2:68" ht="12.75">
      <c r="B23" s="562"/>
      <c r="C23" s="40" t="s">
        <v>320</v>
      </c>
      <c r="D23" s="454" t="s">
        <v>756</v>
      </c>
      <c r="E23" s="48"/>
      <c r="G23" s="125"/>
      <c r="H23" s="566"/>
      <c r="I23" s="567"/>
      <c r="J23" s="567"/>
      <c r="K23" s="567"/>
      <c r="L23" s="567"/>
      <c r="M23" s="567"/>
      <c r="N23" s="567"/>
      <c r="O23" s="567"/>
      <c r="P23" s="567"/>
      <c r="Q23" s="567"/>
      <c r="R23" s="567"/>
      <c r="S23" s="567"/>
      <c r="T23" s="567"/>
      <c r="U23" s="567"/>
      <c r="V23" s="567"/>
      <c r="W23" s="567"/>
      <c r="X23" s="567"/>
      <c r="Y23" s="567"/>
      <c r="Z23" s="567"/>
      <c r="AA23" s="567"/>
      <c r="AB23" s="567"/>
      <c r="AC23" s="567"/>
      <c r="AD23" s="567"/>
      <c r="AE23" s="567"/>
      <c r="AF23" s="567"/>
      <c r="AG23" s="567"/>
      <c r="AH23" s="567"/>
      <c r="AI23" s="567"/>
      <c r="AJ23" s="567"/>
      <c r="AK23" s="567"/>
      <c r="AL23" s="567"/>
      <c r="AM23" s="567"/>
      <c r="AN23" s="567"/>
      <c r="AO23" s="567"/>
      <c r="AP23" s="567"/>
      <c r="AQ23" s="567"/>
      <c r="AR23" s="567"/>
      <c r="AS23" s="567"/>
      <c r="AT23" s="567"/>
      <c r="AU23" s="567"/>
      <c r="AV23" s="567"/>
      <c r="AW23" s="567"/>
      <c r="AX23" s="567"/>
      <c r="AY23" s="567"/>
      <c r="AZ23" s="567"/>
      <c r="BA23" s="567"/>
      <c r="BB23" s="567"/>
      <c r="BC23" s="567"/>
      <c r="BD23" s="567"/>
      <c r="BE23" s="567"/>
      <c r="BF23" s="567"/>
      <c r="BG23" s="567"/>
      <c r="BH23" s="567"/>
      <c r="BI23" s="567"/>
      <c r="BJ23" s="567"/>
      <c r="BK23" s="567"/>
      <c r="BL23" s="567"/>
      <c r="BM23" s="567"/>
      <c r="BN23" s="567"/>
      <c r="BO23" s="568"/>
      <c r="BP23" s="569"/>
    </row>
    <row r="24" spans="2:68" ht="12.75">
      <c r="B24" s="562"/>
      <c r="C24" s="40" t="s">
        <v>320</v>
      </c>
      <c r="D24" s="454" t="s">
        <v>755</v>
      </c>
      <c r="E24" s="48"/>
      <c r="G24" s="125"/>
      <c r="H24" s="566"/>
      <c r="I24" s="567"/>
      <c r="J24" s="567"/>
      <c r="K24" s="567"/>
      <c r="L24" s="567"/>
      <c r="M24" s="567"/>
      <c r="N24" s="567"/>
      <c r="O24" s="567"/>
      <c r="P24" s="567"/>
      <c r="Q24" s="567"/>
      <c r="R24" s="567"/>
      <c r="S24" s="567"/>
      <c r="T24" s="567"/>
      <c r="U24" s="567"/>
      <c r="V24" s="567"/>
      <c r="W24" s="567"/>
      <c r="X24" s="567"/>
      <c r="Y24" s="567"/>
      <c r="Z24" s="567"/>
      <c r="AA24" s="567"/>
      <c r="AB24" s="567"/>
      <c r="AC24" s="567"/>
      <c r="AD24" s="567"/>
      <c r="AE24" s="567"/>
      <c r="AF24" s="567"/>
      <c r="AG24" s="567"/>
      <c r="AH24" s="567"/>
      <c r="AI24" s="567"/>
      <c r="AJ24" s="567"/>
      <c r="AK24" s="567"/>
      <c r="AL24" s="567"/>
      <c r="AM24" s="567"/>
      <c r="AN24" s="567"/>
      <c r="AO24" s="567"/>
      <c r="AP24" s="567"/>
      <c r="AQ24" s="567"/>
      <c r="AR24" s="567"/>
      <c r="AS24" s="567"/>
      <c r="AT24" s="567"/>
      <c r="AU24" s="567"/>
      <c r="AV24" s="567"/>
      <c r="AW24" s="567"/>
      <c r="AX24" s="567"/>
      <c r="AY24" s="567"/>
      <c r="AZ24" s="567"/>
      <c r="BA24" s="567"/>
      <c r="BB24" s="567"/>
      <c r="BC24" s="567"/>
      <c r="BD24" s="567"/>
      <c r="BE24" s="567"/>
      <c r="BF24" s="567"/>
      <c r="BG24" s="567"/>
      <c r="BH24" s="567"/>
      <c r="BI24" s="567"/>
      <c r="BJ24" s="567"/>
      <c r="BK24" s="567"/>
      <c r="BL24" s="567"/>
      <c r="BM24" s="567"/>
      <c r="BN24" s="567"/>
      <c r="BO24" s="568"/>
      <c r="BP24" s="569"/>
    </row>
    <row r="25" spans="2:68" ht="12.75">
      <c r="B25" s="562"/>
      <c r="C25" s="40" t="s">
        <v>332</v>
      </c>
      <c r="D25" s="46" t="s">
        <v>333</v>
      </c>
      <c r="E25" s="48"/>
      <c r="G25" s="125"/>
      <c r="H25" s="566"/>
      <c r="I25" s="567"/>
      <c r="J25" s="567"/>
      <c r="K25" s="567"/>
      <c r="L25" s="567"/>
      <c r="M25" s="567"/>
      <c r="N25" s="567"/>
      <c r="O25" s="567"/>
      <c r="P25" s="567"/>
      <c r="Q25" s="567"/>
      <c r="R25" s="567"/>
      <c r="S25" s="567"/>
      <c r="T25" s="567"/>
      <c r="U25" s="567"/>
      <c r="V25" s="567"/>
      <c r="W25" s="567"/>
      <c r="X25" s="567"/>
      <c r="Y25" s="567"/>
      <c r="Z25" s="567"/>
      <c r="AA25" s="567"/>
      <c r="AB25" s="567"/>
      <c r="AC25" s="567"/>
      <c r="AD25" s="567"/>
      <c r="AE25" s="567"/>
      <c r="AF25" s="567"/>
      <c r="AG25" s="567"/>
      <c r="AH25" s="567"/>
      <c r="AI25" s="567"/>
      <c r="AJ25" s="567"/>
      <c r="AK25" s="567"/>
      <c r="AL25" s="567"/>
      <c r="AM25" s="567"/>
      <c r="AN25" s="567"/>
      <c r="AO25" s="567"/>
      <c r="AP25" s="567"/>
      <c r="AQ25" s="567"/>
      <c r="AR25" s="567"/>
      <c r="AS25" s="567"/>
      <c r="AT25" s="567"/>
      <c r="AU25" s="567"/>
      <c r="AV25" s="567"/>
      <c r="AW25" s="567"/>
      <c r="AX25" s="567"/>
      <c r="AY25" s="567"/>
      <c r="AZ25" s="567"/>
      <c r="BA25" s="567"/>
      <c r="BB25" s="567"/>
      <c r="BC25" s="567"/>
      <c r="BD25" s="567"/>
      <c r="BE25" s="567"/>
      <c r="BF25" s="567"/>
      <c r="BG25" s="567"/>
      <c r="BH25" s="567"/>
      <c r="BI25" s="567"/>
      <c r="BJ25" s="567"/>
      <c r="BK25" s="567"/>
      <c r="BL25" s="567"/>
      <c r="BM25" s="567"/>
      <c r="BN25" s="567"/>
      <c r="BO25" s="568"/>
      <c r="BP25" s="569"/>
    </row>
    <row r="26" spans="2:68" ht="13.5" thickBot="1">
      <c r="B26" s="563"/>
      <c r="C26" s="53" t="s">
        <v>332</v>
      </c>
      <c r="D26" s="49" t="s">
        <v>334</v>
      </c>
      <c r="E26" s="255"/>
      <c r="G26" s="125"/>
      <c r="H26" s="566"/>
      <c r="I26" s="567"/>
      <c r="J26" s="567"/>
      <c r="K26" s="567"/>
      <c r="L26" s="567"/>
      <c r="M26" s="567"/>
      <c r="N26" s="567"/>
      <c r="O26" s="567"/>
      <c r="P26" s="567"/>
      <c r="Q26" s="567"/>
      <c r="R26" s="567"/>
      <c r="S26" s="567"/>
      <c r="T26" s="567"/>
      <c r="U26" s="567"/>
      <c r="V26" s="567"/>
      <c r="W26" s="567"/>
      <c r="X26" s="567"/>
      <c r="Y26" s="567"/>
      <c r="Z26" s="567"/>
      <c r="AA26" s="567"/>
      <c r="AB26" s="567"/>
      <c r="AC26" s="567"/>
      <c r="AD26" s="567"/>
      <c r="AE26" s="567"/>
      <c r="AF26" s="567"/>
      <c r="AG26" s="567"/>
      <c r="AH26" s="567"/>
      <c r="AI26" s="567"/>
      <c r="AJ26" s="567"/>
      <c r="AK26" s="567"/>
      <c r="AL26" s="567"/>
      <c r="AM26" s="567"/>
      <c r="AN26" s="567"/>
      <c r="AO26" s="567"/>
      <c r="AP26" s="567"/>
      <c r="AQ26" s="567"/>
      <c r="AR26" s="567"/>
      <c r="AS26" s="567"/>
      <c r="AT26" s="567"/>
      <c r="AU26" s="567"/>
      <c r="AV26" s="567"/>
      <c r="AW26" s="567"/>
      <c r="AX26" s="567"/>
      <c r="AY26" s="567"/>
      <c r="AZ26" s="567"/>
      <c r="BA26" s="567"/>
      <c r="BB26" s="567"/>
      <c r="BC26" s="567"/>
      <c r="BD26" s="567"/>
      <c r="BE26" s="567"/>
      <c r="BF26" s="567"/>
      <c r="BG26" s="567"/>
      <c r="BH26" s="567"/>
      <c r="BI26" s="567"/>
      <c r="BJ26" s="567"/>
      <c r="BK26" s="567"/>
      <c r="BL26" s="567"/>
      <c r="BM26" s="567"/>
      <c r="BN26" s="567"/>
      <c r="BO26" s="568"/>
      <c r="BP26" s="569"/>
    </row>
    <row r="27" spans="2:68" ht="13.5" thickBot="1">
      <c r="C27" s="51"/>
      <c r="D27" s="51"/>
      <c r="E27" s="129"/>
      <c r="G27" s="125"/>
      <c r="H27" s="566"/>
      <c r="I27" s="567"/>
      <c r="J27" s="567"/>
      <c r="K27" s="567"/>
      <c r="L27" s="567"/>
      <c r="M27" s="567"/>
      <c r="N27" s="567"/>
      <c r="O27" s="567"/>
      <c r="P27" s="567"/>
      <c r="Q27" s="567"/>
      <c r="R27" s="567"/>
      <c r="S27" s="567"/>
      <c r="T27" s="567"/>
      <c r="U27" s="567"/>
      <c r="V27" s="567"/>
      <c r="W27" s="567"/>
      <c r="X27" s="567"/>
      <c r="Y27" s="567"/>
      <c r="Z27" s="567"/>
      <c r="AA27" s="567"/>
      <c r="AB27" s="567"/>
      <c r="AC27" s="567"/>
      <c r="AD27" s="567"/>
      <c r="AE27" s="567"/>
      <c r="AF27" s="567"/>
      <c r="AG27" s="567"/>
      <c r="AH27" s="567"/>
      <c r="AI27" s="567"/>
      <c r="AJ27" s="567"/>
      <c r="AK27" s="567"/>
      <c r="AL27" s="567"/>
      <c r="AM27" s="567"/>
      <c r="AN27" s="567"/>
      <c r="AO27" s="567"/>
      <c r="AP27" s="567"/>
      <c r="AQ27" s="567"/>
      <c r="AR27" s="567"/>
      <c r="AS27" s="567"/>
      <c r="AT27" s="567"/>
      <c r="AU27" s="567"/>
      <c r="AV27" s="567"/>
      <c r="AW27" s="567"/>
      <c r="AX27" s="567"/>
      <c r="AY27" s="567"/>
      <c r="AZ27" s="567"/>
      <c r="BA27" s="567"/>
      <c r="BB27" s="567"/>
      <c r="BC27" s="567"/>
      <c r="BD27" s="567"/>
      <c r="BE27" s="567"/>
      <c r="BF27" s="567"/>
      <c r="BG27" s="567"/>
      <c r="BH27" s="567"/>
      <c r="BI27" s="567"/>
      <c r="BJ27" s="567"/>
      <c r="BK27" s="567"/>
      <c r="BL27" s="567"/>
      <c r="BM27" s="567"/>
      <c r="BN27" s="567"/>
      <c r="BO27" s="568"/>
      <c r="BP27" s="569"/>
    </row>
    <row r="28" spans="2:68">
      <c r="B28" s="325"/>
      <c r="C28" s="248" t="s">
        <v>321</v>
      </c>
      <c r="D28" s="252" t="s">
        <v>260</v>
      </c>
      <c r="E28" s="253" t="s">
        <v>261</v>
      </c>
      <c r="G28" s="125"/>
      <c r="H28" s="566"/>
      <c r="I28" s="567"/>
      <c r="J28" s="567"/>
      <c r="K28" s="567"/>
      <c r="L28" s="567"/>
      <c r="M28" s="567"/>
      <c r="N28" s="567"/>
      <c r="O28" s="567"/>
      <c r="P28" s="567"/>
      <c r="Q28" s="567"/>
      <c r="R28" s="567"/>
      <c r="S28" s="567"/>
      <c r="T28" s="567"/>
      <c r="U28" s="567"/>
      <c r="V28" s="567"/>
      <c r="W28" s="567"/>
      <c r="X28" s="567"/>
      <c r="Y28" s="567"/>
      <c r="Z28" s="567"/>
      <c r="AA28" s="567"/>
      <c r="AB28" s="567"/>
      <c r="AC28" s="567"/>
      <c r="AD28" s="567"/>
      <c r="AE28" s="567"/>
      <c r="AF28" s="567"/>
      <c r="AG28" s="567"/>
      <c r="AH28" s="567"/>
      <c r="AI28" s="567"/>
      <c r="AJ28" s="567"/>
      <c r="AK28" s="567"/>
      <c r="AL28" s="567"/>
      <c r="AM28" s="567"/>
      <c r="AN28" s="567"/>
      <c r="AO28" s="567"/>
      <c r="AP28" s="567"/>
      <c r="AQ28" s="567"/>
      <c r="AR28" s="567"/>
      <c r="AS28" s="567"/>
      <c r="AT28" s="567"/>
      <c r="AU28" s="567"/>
      <c r="AV28" s="567"/>
      <c r="AW28" s="567"/>
      <c r="AX28" s="567"/>
      <c r="AY28" s="567"/>
      <c r="AZ28" s="567"/>
      <c r="BA28" s="567"/>
      <c r="BB28" s="567"/>
      <c r="BC28" s="567"/>
      <c r="BD28" s="567"/>
      <c r="BE28" s="567"/>
      <c r="BF28" s="567"/>
      <c r="BG28" s="567"/>
      <c r="BH28" s="567"/>
      <c r="BI28" s="567"/>
      <c r="BJ28" s="567"/>
      <c r="BK28" s="567"/>
      <c r="BL28" s="567"/>
      <c r="BM28" s="567"/>
      <c r="BN28" s="567"/>
      <c r="BO28" s="568"/>
      <c r="BP28" s="569"/>
    </row>
    <row r="29" spans="2:68" ht="12.75">
      <c r="B29" s="326" t="s">
        <v>536</v>
      </c>
      <c r="C29" s="14" t="s">
        <v>7</v>
      </c>
      <c r="D29" s="14" t="s">
        <v>276</v>
      </c>
      <c r="E29" s="177"/>
      <c r="G29" s="125"/>
      <c r="H29" s="566"/>
      <c r="I29" s="567"/>
      <c r="J29" s="567"/>
      <c r="K29" s="567"/>
      <c r="L29" s="567"/>
      <c r="M29" s="567"/>
      <c r="N29" s="567"/>
      <c r="O29" s="567"/>
      <c r="P29" s="567"/>
      <c r="Q29" s="567"/>
      <c r="R29" s="567"/>
      <c r="S29" s="567"/>
      <c r="T29" s="567"/>
      <c r="U29" s="567"/>
      <c r="V29" s="567"/>
      <c r="W29" s="567"/>
      <c r="X29" s="567"/>
      <c r="Y29" s="567"/>
      <c r="Z29" s="567"/>
      <c r="AA29" s="567"/>
      <c r="AB29" s="567"/>
      <c r="AC29" s="567"/>
      <c r="AD29" s="567"/>
      <c r="AE29" s="567"/>
      <c r="AF29" s="567"/>
      <c r="AG29" s="567"/>
      <c r="AH29" s="567"/>
      <c r="AI29" s="567"/>
      <c r="AJ29" s="567"/>
      <c r="AK29" s="567"/>
      <c r="AL29" s="567"/>
      <c r="AM29" s="567"/>
      <c r="AN29" s="567"/>
      <c r="AO29" s="567"/>
      <c r="AP29" s="567"/>
      <c r="AQ29" s="567"/>
      <c r="AR29" s="567"/>
      <c r="AS29" s="567"/>
      <c r="AT29" s="567"/>
      <c r="AU29" s="567"/>
      <c r="AV29" s="567"/>
      <c r="AW29" s="567"/>
      <c r="AX29" s="567"/>
      <c r="AY29" s="567"/>
      <c r="AZ29" s="567"/>
      <c r="BA29" s="567"/>
      <c r="BB29" s="567"/>
      <c r="BC29" s="567"/>
      <c r="BD29" s="567"/>
      <c r="BE29" s="567"/>
      <c r="BF29" s="567"/>
      <c r="BG29" s="567"/>
      <c r="BH29" s="567"/>
      <c r="BI29" s="567"/>
      <c r="BJ29" s="567"/>
      <c r="BK29" s="567"/>
      <c r="BL29" s="567"/>
      <c r="BM29" s="567"/>
      <c r="BN29" s="567"/>
      <c r="BO29" s="568"/>
      <c r="BP29" s="569"/>
    </row>
    <row r="30" spans="2:68" ht="12.75">
      <c r="B30" s="327" t="s">
        <v>527</v>
      </c>
      <c r="C30" s="14" t="s">
        <v>274</v>
      </c>
      <c r="D30" s="14" t="s">
        <v>296</v>
      </c>
      <c r="E30" s="154"/>
      <c r="G30" s="125"/>
      <c r="H30" s="566"/>
      <c r="I30" s="567"/>
      <c r="J30" s="567"/>
      <c r="K30" s="567"/>
      <c r="L30" s="567"/>
      <c r="M30" s="567"/>
      <c r="N30" s="567"/>
      <c r="O30" s="567"/>
      <c r="P30" s="567"/>
      <c r="Q30" s="567"/>
      <c r="R30" s="567"/>
      <c r="S30" s="567"/>
      <c r="T30" s="567"/>
      <c r="U30" s="567"/>
      <c r="V30" s="567"/>
      <c r="W30" s="567"/>
      <c r="X30" s="567"/>
      <c r="Y30" s="567"/>
      <c r="Z30" s="567"/>
      <c r="AA30" s="567"/>
      <c r="AB30" s="567"/>
      <c r="AC30" s="567"/>
      <c r="AD30" s="567"/>
      <c r="AE30" s="567"/>
      <c r="AF30" s="567"/>
      <c r="AG30" s="567"/>
      <c r="AH30" s="567"/>
      <c r="AI30" s="567"/>
      <c r="AJ30" s="567"/>
      <c r="AK30" s="567"/>
      <c r="AL30" s="567"/>
      <c r="AM30" s="567"/>
      <c r="AN30" s="567"/>
      <c r="AO30" s="567"/>
      <c r="AP30" s="567"/>
      <c r="AQ30" s="567"/>
      <c r="AR30" s="567"/>
      <c r="AS30" s="567"/>
      <c r="AT30" s="567"/>
      <c r="AU30" s="567"/>
      <c r="AV30" s="567"/>
      <c r="AW30" s="567"/>
      <c r="AX30" s="567"/>
      <c r="AY30" s="567"/>
      <c r="AZ30" s="567"/>
      <c r="BA30" s="567"/>
      <c r="BB30" s="567"/>
      <c r="BC30" s="567"/>
      <c r="BD30" s="567"/>
      <c r="BE30" s="567"/>
      <c r="BF30" s="567"/>
      <c r="BG30" s="567"/>
      <c r="BH30" s="567"/>
      <c r="BI30" s="567"/>
      <c r="BJ30" s="567"/>
      <c r="BK30" s="567"/>
      <c r="BL30" s="567"/>
      <c r="BM30" s="567"/>
      <c r="BN30" s="567"/>
      <c r="BO30" s="568"/>
      <c r="BP30" s="569"/>
    </row>
    <row r="31" spans="2:68" ht="38.25">
      <c r="B31" s="327" t="s">
        <v>612</v>
      </c>
      <c r="C31" s="14" t="s">
        <v>267</v>
      </c>
      <c r="D31" s="14" t="s">
        <v>268</v>
      </c>
      <c r="E31" s="154"/>
      <c r="G31" s="125"/>
      <c r="H31" s="566"/>
      <c r="I31" s="567"/>
      <c r="J31" s="567"/>
      <c r="K31" s="567"/>
      <c r="L31" s="567"/>
      <c r="M31" s="567"/>
      <c r="N31" s="567"/>
      <c r="O31" s="567"/>
      <c r="P31" s="567"/>
      <c r="Q31" s="567"/>
      <c r="R31" s="567"/>
      <c r="S31" s="567"/>
      <c r="T31" s="567"/>
      <c r="U31" s="567"/>
      <c r="V31" s="567"/>
      <c r="W31" s="567"/>
      <c r="X31" s="567"/>
      <c r="Y31" s="567"/>
      <c r="Z31" s="567"/>
      <c r="AA31" s="567"/>
      <c r="AB31" s="567"/>
      <c r="AC31" s="567"/>
      <c r="AD31" s="567"/>
      <c r="AE31" s="567"/>
      <c r="AF31" s="567"/>
      <c r="AG31" s="567"/>
      <c r="AH31" s="567"/>
      <c r="AI31" s="567"/>
      <c r="AJ31" s="567"/>
      <c r="AK31" s="567"/>
      <c r="AL31" s="567"/>
      <c r="AM31" s="567"/>
      <c r="AN31" s="567"/>
      <c r="AO31" s="567"/>
      <c r="AP31" s="567"/>
      <c r="AQ31" s="567"/>
      <c r="AR31" s="567"/>
      <c r="AS31" s="567"/>
      <c r="AT31" s="567"/>
      <c r="AU31" s="567"/>
      <c r="AV31" s="567"/>
      <c r="AW31" s="567"/>
      <c r="AX31" s="567"/>
      <c r="AY31" s="567"/>
      <c r="AZ31" s="567"/>
      <c r="BA31" s="567"/>
      <c r="BB31" s="567"/>
      <c r="BC31" s="567"/>
      <c r="BD31" s="567"/>
      <c r="BE31" s="567"/>
      <c r="BF31" s="567"/>
      <c r="BG31" s="567"/>
      <c r="BH31" s="567"/>
      <c r="BI31" s="567"/>
      <c r="BJ31" s="567"/>
      <c r="BK31" s="567"/>
      <c r="BL31" s="567"/>
      <c r="BM31" s="567"/>
      <c r="BN31" s="567"/>
      <c r="BO31" s="568"/>
      <c r="BP31" s="569"/>
    </row>
    <row r="32" spans="2:68" ht="38.25">
      <c r="B32" s="327" t="s">
        <v>565</v>
      </c>
      <c r="C32" s="14" t="s">
        <v>322</v>
      </c>
      <c r="D32" s="15" t="s">
        <v>256</v>
      </c>
      <c r="E32" s="155"/>
      <c r="G32" s="125"/>
      <c r="H32" s="566"/>
      <c r="I32" s="567"/>
      <c r="J32" s="567"/>
      <c r="K32" s="567"/>
      <c r="L32" s="567"/>
      <c r="M32" s="567"/>
      <c r="N32" s="567"/>
      <c r="O32" s="567"/>
      <c r="P32" s="567"/>
      <c r="Q32" s="567"/>
      <c r="R32" s="567"/>
      <c r="S32" s="567"/>
      <c r="T32" s="567"/>
      <c r="U32" s="567"/>
      <c r="V32" s="567"/>
      <c r="W32" s="567"/>
      <c r="X32" s="567"/>
      <c r="Y32" s="567"/>
      <c r="Z32" s="567"/>
      <c r="AA32" s="567"/>
      <c r="AB32" s="567"/>
      <c r="AC32" s="567"/>
      <c r="AD32" s="567"/>
      <c r="AE32" s="567"/>
      <c r="AF32" s="567"/>
      <c r="AG32" s="567"/>
      <c r="AH32" s="567"/>
      <c r="AI32" s="567"/>
      <c r="AJ32" s="567"/>
      <c r="AK32" s="567"/>
      <c r="AL32" s="567"/>
      <c r="AM32" s="567"/>
      <c r="AN32" s="567"/>
      <c r="AO32" s="567"/>
      <c r="AP32" s="567"/>
      <c r="AQ32" s="567"/>
      <c r="AR32" s="567"/>
      <c r="AS32" s="567"/>
      <c r="AT32" s="567"/>
      <c r="AU32" s="567"/>
      <c r="AV32" s="567"/>
      <c r="AW32" s="567"/>
      <c r="AX32" s="567"/>
      <c r="AY32" s="567"/>
      <c r="AZ32" s="567"/>
      <c r="BA32" s="567"/>
      <c r="BB32" s="567"/>
      <c r="BC32" s="567"/>
      <c r="BD32" s="567"/>
      <c r="BE32" s="567"/>
      <c r="BF32" s="567"/>
      <c r="BG32" s="567"/>
      <c r="BH32" s="567"/>
      <c r="BI32" s="567"/>
      <c r="BJ32" s="567"/>
      <c r="BK32" s="567"/>
      <c r="BL32" s="567"/>
      <c r="BM32" s="567"/>
      <c r="BN32" s="567"/>
      <c r="BO32" s="568"/>
      <c r="BP32" s="569"/>
    </row>
    <row r="33" spans="2:68" ht="51">
      <c r="B33" s="327" t="s">
        <v>878</v>
      </c>
      <c r="C33" s="14" t="s">
        <v>323</v>
      </c>
      <c r="D33" s="14" t="str">
        <f>IF(D6="Railbelt South of Alaska Range","mmBtu displaced per year", "gallons displaced per year")</f>
        <v>gallons displaced per year</v>
      </c>
      <c r="E33" s="156"/>
      <c r="G33" s="125"/>
      <c r="H33" s="566"/>
      <c r="I33" s="567"/>
      <c r="J33" s="567"/>
      <c r="K33" s="567"/>
      <c r="L33" s="567"/>
      <c r="M33" s="567"/>
      <c r="N33" s="567"/>
      <c r="O33" s="567"/>
      <c r="P33" s="567"/>
      <c r="Q33" s="567"/>
      <c r="R33" s="567"/>
      <c r="S33" s="567"/>
      <c r="T33" s="567"/>
      <c r="U33" s="567"/>
      <c r="V33" s="567"/>
      <c r="W33" s="567"/>
      <c r="X33" s="567"/>
      <c r="Y33" s="567"/>
      <c r="Z33" s="567"/>
      <c r="AA33" s="567"/>
      <c r="AB33" s="567"/>
      <c r="AC33" s="567"/>
      <c r="AD33" s="567"/>
      <c r="AE33" s="567"/>
      <c r="AF33" s="567"/>
      <c r="AG33" s="567"/>
      <c r="AH33" s="567"/>
      <c r="AI33" s="567"/>
      <c r="AJ33" s="567"/>
      <c r="AK33" s="567"/>
      <c r="AL33" s="567"/>
      <c r="AM33" s="567"/>
      <c r="AN33" s="567"/>
      <c r="AO33" s="567"/>
      <c r="AP33" s="567"/>
      <c r="AQ33" s="567"/>
      <c r="AR33" s="567"/>
      <c r="AS33" s="567"/>
      <c r="AT33" s="567"/>
      <c r="AU33" s="567"/>
      <c r="AV33" s="567"/>
      <c r="AW33" s="567"/>
      <c r="AX33" s="567"/>
      <c r="AY33" s="567"/>
      <c r="AZ33" s="567"/>
      <c r="BA33" s="567"/>
      <c r="BB33" s="567"/>
      <c r="BC33" s="567"/>
      <c r="BD33" s="567"/>
      <c r="BE33" s="567"/>
      <c r="BF33" s="567"/>
      <c r="BG33" s="567"/>
      <c r="BH33" s="567"/>
      <c r="BI33" s="567"/>
      <c r="BJ33" s="567"/>
      <c r="BK33" s="567"/>
      <c r="BL33" s="567"/>
      <c r="BM33" s="567"/>
      <c r="BN33" s="567"/>
      <c r="BO33" s="568"/>
      <c r="BP33" s="569"/>
    </row>
    <row r="34" spans="2:68" ht="12.75">
      <c r="B34" s="326" t="s">
        <v>860</v>
      </c>
      <c r="C34" s="14" t="s">
        <v>292</v>
      </c>
      <c r="D34" s="196" t="s">
        <v>255</v>
      </c>
      <c r="E34" s="304"/>
      <c r="G34" s="125"/>
      <c r="H34" s="566"/>
      <c r="I34" s="567"/>
      <c r="J34" s="567"/>
      <c r="K34" s="567"/>
      <c r="L34" s="567"/>
      <c r="M34" s="567"/>
      <c r="N34" s="567"/>
      <c r="O34" s="567"/>
      <c r="P34" s="567"/>
      <c r="Q34" s="567"/>
      <c r="R34" s="567"/>
      <c r="S34" s="567"/>
      <c r="T34" s="567"/>
      <c r="U34" s="567"/>
      <c r="V34" s="567"/>
      <c r="W34" s="567"/>
      <c r="X34" s="567"/>
      <c r="Y34" s="567"/>
      <c r="Z34" s="567"/>
      <c r="AA34" s="567"/>
      <c r="AB34" s="567"/>
      <c r="AC34" s="567"/>
      <c r="AD34" s="567"/>
      <c r="AE34" s="567"/>
      <c r="AF34" s="567"/>
      <c r="AG34" s="567"/>
      <c r="AH34" s="567"/>
      <c r="AI34" s="567"/>
      <c r="AJ34" s="567"/>
      <c r="AK34" s="567"/>
      <c r="AL34" s="567"/>
      <c r="AM34" s="567"/>
      <c r="AN34" s="567"/>
      <c r="AO34" s="567"/>
      <c r="AP34" s="567"/>
      <c r="AQ34" s="567"/>
      <c r="AR34" s="567"/>
      <c r="AS34" s="567"/>
      <c r="AT34" s="567"/>
      <c r="AU34" s="567"/>
      <c r="AV34" s="567"/>
      <c r="AW34" s="567"/>
      <c r="AX34" s="567"/>
      <c r="AY34" s="567"/>
      <c r="AZ34" s="567"/>
      <c r="BA34" s="567"/>
      <c r="BB34" s="567"/>
      <c r="BC34" s="567"/>
      <c r="BD34" s="567"/>
      <c r="BE34" s="567"/>
      <c r="BF34" s="567"/>
      <c r="BG34" s="567"/>
      <c r="BH34" s="567"/>
      <c r="BI34" s="567"/>
      <c r="BJ34" s="567"/>
      <c r="BK34" s="567"/>
      <c r="BL34" s="567"/>
      <c r="BM34" s="567"/>
      <c r="BN34" s="567"/>
      <c r="BO34" s="568"/>
      <c r="BP34" s="569"/>
    </row>
    <row r="35" spans="2:68" ht="25.5">
      <c r="B35" s="327" t="s">
        <v>859</v>
      </c>
      <c r="C35" s="343" t="s">
        <v>846</v>
      </c>
      <c r="D35" s="117" t="s">
        <v>845</v>
      </c>
      <c r="E35" s="556"/>
      <c r="G35" s="125"/>
      <c r="H35" s="529"/>
      <c r="I35" s="530"/>
      <c r="J35" s="530"/>
      <c r="K35" s="530"/>
      <c r="L35" s="530"/>
      <c r="M35" s="530"/>
      <c r="N35" s="530"/>
      <c r="O35" s="530"/>
      <c r="P35" s="530"/>
      <c r="Q35" s="530"/>
      <c r="R35" s="530"/>
      <c r="S35" s="530"/>
      <c r="T35" s="530"/>
      <c r="U35" s="530"/>
      <c r="V35" s="530"/>
      <c r="W35" s="530"/>
      <c r="X35" s="530"/>
      <c r="Y35" s="530"/>
      <c r="Z35" s="530"/>
      <c r="AA35" s="530"/>
      <c r="AB35" s="530"/>
      <c r="AC35" s="530"/>
      <c r="AD35" s="530"/>
      <c r="AE35" s="530"/>
      <c r="AF35" s="530"/>
      <c r="AG35" s="530"/>
      <c r="AH35" s="530"/>
      <c r="AI35" s="530"/>
      <c r="AJ35" s="530"/>
      <c r="AK35" s="530"/>
      <c r="AL35" s="530"/>
      <c r="AM35" s="530"/>
      <c r="AN35" s="530"/>
      <c r="AO35" s="530"/>
      <c r="AP35" s="530"/>
      <c r="AQ35" s="530"/>
      <c r="AR35" s="530"/>
      <c r="AS35" s="530"/>
      <c r="AT35" s="530"/>
      <c r="AU35" s="530"/>
      <c r="AV35" s="530"/>
      <c r="AW35" s="530"/>
      <c r="AX35" s="530"/>
      <c r="AY35" s="530"/>
      <c r="AZ35" s="530"/>
      <c r="BA35" s="530"/>
      <c r="BB35" s="530"/>
      <c r="BC35" s="530"/>
      <c r="BD35" s="530"/>
      <c r="BE35" s="530"/>
      <c r="BF35" s="530"/>
      <c r="BG35" s="530"/>
      <c r="BH35" s="530"/>
      <c r="BI35" s="530"/>
      <c r="BJ35" s="530"/>
      <c r="BK35" s="530"/>
      <c r="BL35" s="530"/>
      <c r="BM35" s="530"/>
      <c r="BN35" s="530"/>
      <c r="BO35" s="531"/>
      <c r="BP35" s="532"/>
    </row>
    <row r="36" spans="2:68" ht="25.5">
      <c r="B36" s="327" t="s">
        <v>529</v>
      </c>
      <c r="C36" s="14" t="s">
        <v>341</v>
      </c>
      <c r="D36" s="14" t="s">
        <v>342</v>
      </c>
      <c r="E36" s="157"/>
      <c r="G36" s="125"/>
      <c r="H36" s="566"/>
      <c r="I36" s="567"/>
      <c r="J36" s="567"/>
      <c r="K36" s="567"/>
      <c r="L36" s="567"/>
      <c r="M36" s="567"/>
      <c r="N36" s="567"/>
      <c r="O36" s="567"/>
      <c r="P36" s="567"/>
      <c r="Q36" s="567"/>
      <c r="R36" s="567"/>
      <c r="S36" s="567"/>
      <c r="T36" s="567"/>
      <c r="U36" s="567"/>
      <c r="V36" s="567"/>
      <c r="W36" s="567"/>
      <c r="X36" s="567"/>
      <c r="Y36" s="567"/>
      <c r="Z36" s="567"/>
      <c r="AA36" s="567"/>
      <c r="AB36" s="567"/>
      <c r="AC36" s="567"/>
      <c r="AD36" s="567"/>
      <c r="AE36" s="567"/>
      <c r="AF36" s="567"/>
      <c r="AG36" s="567"/>
      <c r="AH36" s="567"/>
      <c r="AI36" s="567"/>
      <c r="AJ36" s="567"/>
      <c r="AK36" s="567"/>
      <c r="AL36" s="567"/>
      <c r="AM36" s="567"/>
      <c r="AN36" s="567"/>
      <c r="AO36" s="567"/>
      <c r="AP36" s="567"/>
      <c r="AQ36" s="567"/>
      <c r="AR36" s="567"/>
      <c r="AS36" s="567"/>
      <c r="AT36" s="567"/>
      <c r="AU36" s="567"/>
      <c r="AV36" s="567"/>
      <c r="AW36" s="567"/>
      <c r="AX36" s="567"/>
      <c r="AY36" s="567"/>
      <c r="AZ36" s="567"/>
      <c r="BA36" s="567"/>
      <c r="BB36" s="567"/>
      <c r="BC36" s="567"/>
      <c r="BD36" s="567"/>
      <c r="BE36" s="567"/>
      <c r="BF36" s="567"/>
      <c r="BG36" s="567"/>
      <c r="BH36" s="567"/>
      <c r="BI36" s="567"/>
      <c r="BJ36" s="567"/>
      <c r="BK36" s="567"/>
      <c r="BL36" s="567"/>
      <c r="BM36" s="567"/>
      <c r="BN36" s="567"/>
      <c r="BO36" s="568"/>
      <c r="BP36" s="569"/>
    </row>
    <row r="37" spans="2:68" ht="12.75">
      <c r="B37" s="328" t="s">
        <v>861</v>
      </c>
      <c r="C37" s="14" t="s">
        <v>343</v>
      </c>
      <c r="D37" s="14" t="s">
        <v>308</v>
      </c>
      <c r="E37" s="158"/>
      <c r="G37" s="125"/>
      <c r="H37" s="566"/>
      <c r="I37" s="567"/>
      <c r="J37" s="567"/>
      <c r="K37" s="567"/>
      <c r="L37" s="567"/>
      <c r="M37" s="567"/>
      <c r="N37" s="567"/>
      <c r="O37" s="567"/>
      <c r="P37" s="567"/>
      <c r="Q37" s="567"/>
      <c r="R37" s="567"/>
      <c r="S37" s="567"/>
      <c r="T37" s="567"/>
      <c r="U37" s="567"/>
      <c r="V37" s="567"/>
      <c r="W37" s="567"/>
      <c r="X37" s="567"/>
      <c r="Y37" s="567"/>
      <c r="Z37" s="567"/>
      <c r="AA37" s="567"/>
      <c r="AB37" s="567"/>
      <c r="AC37" s="567"/>
      <c r="AD37" s="567"/>
      <c r="AE37" s="567"/>
      <c r="AF37" s="567"/>
      <c r="AG37" s="567"/>
      <c r="AH37" s="567"/>
      <c r="AI37" s="567"/>
      <c r="AJ37" s="567"/>
      <c r="AK37" s="567"/>
      <c r="AL37" s="567"/>
      <c r="AM37" s="567"/>
      <c r="AN37" s="567"/>
      <c r="AO37" s="567"/>
      <c r="AP37" s="567"/>
      <c r="AQ37" s="567"/>
      <c r="AR37" s="567"/>
      <c r="AS37" s="567"/>
      <c r="AT37" s="567"/>
      <c r="AU37" s="567"/>
      <c r="AV37" s="567"/>
      <c r="AW37" s="567"/>
      <c r="AX37" s="567"/>
      <c r="AY37" s="567"/>
      <c r="AZ37" s="567"/>
      <c r="BA37" s="567"/>
      <c r="BB37" s="567"/>
      <c r="BC37" s="567"/>
      <c r="BD37" s="567"/>
      <c r="BE37" s="567"/>
      <c r="BF37" s="567"/>
      <c r="BG37" s="567"/>
      <c r="BH37" s="567"/>
      <c r="BI37" s="567"/>
      <c r="BJ37" s="567"/>
      <c r="BK37" s="567"/>
      <c r="BL37" s="567"/>
      <c r="BM37" s="567"/>
      <c r="BN37" s="567"/>
      <c r="BO37" s="568"/>
      <c r="BP37" s="569"/>
    </row>
    <row r="38" spans="2:68" ht="25.5">
      <c r="B38" s="327" t="s">
        <v>528</v>
      </c>
      <c r="C38" s="14" t="s">
        <v>344</v>
      </c>
      <c r="D38" s="14" t="s">
        <v>346</v>
      </c>
      <c r="E38" s="159"/>
      <c r="G38" s="125"/>
      <c r="H38" s="566"/>
      <c r="I38" s="567"/>
      <c r="J38" s="567"/>
      <c r="K38" s="567"/>
      <c r="L38" s="567"/>
      <c r="M38" s="567"/>
      <c r="N38" s="567"/>
      <c r="O38" s="567"/>
      <c r="P38" s="567"/>
      <c r="Q38" s="567"/>
      <c r="R38" s="567"/>
      <c r="S38" s="567"/>
      <c r="T38" s="567"/>
      <c r="U38" s="567"/>
      <c r="V38" s="567"/>
      <c r="W38" s="567"/>
      <c r="X38" s="567"/>
      <c r="Y38" s="567"/>
      <c r="Z38" s="567"/>
      <c r="AA38" s="567"/>
      <c r="AB38" s="567"/>
      <c r="AC38" s="567"/>
      <c r="AD38" s="567"/>
      <c r="AE38" s="567"/>
      <c r="AF38" s="567"/>
      <c r="AG38" s="567"/>
      <c r="AH38" s="567"/>
      <c r="AI38" s="567"/>
      <c r="AJ38" s="567"/>
      <c r="AK38" s="567"/>
      <c r="AL38" s="567"/>
      <c r="AM38" s="567"/>
      <c r="AN38" s="567"/>
      <c r="AO38" s="567"/>
      <c r="AP38" s="567"/>
      <c r="AQ38" s="567"/>
      <c r="AR38" s="567"/>
      <c r="AS38" s="567"/>
      <c r="AT38" s="567"/>
      <c r="AU38" s="567"/>
      <c r="AV38" s="567"/>
      <c r="AW38" s="567"/>
      <c r="AX38" s="567"/>
      <c r="AY38" s="567"/>
      <c r="AZ38" s="567"/>
      <c r="BA38" s="567"/>
      <c r="BB38" s="567"/>
      <c r="BC38" s="567"/>
      <c r="BD38" s="567"/>
      <c r="BE38" s="567"/>
      <c r="BF38" s="567"/>
      <c r="BG38" s="567"/>
      <c r="BH38" s="567"/>
      <c r="BI38" s="567"/>
      <c r="BJ38" s="567"/>
      <c r="BK38" s="567"/>
      <c r="BL38" s="567"/>
      <c r="BM38" s="567"/>
      <c r="BN38" s="567"/>
      <c r="BO38" s="568"/>
      <c r="BP38" s="569"/>
    </row>
    <row r="39" spans="2:68" ht="12.75">
      <c r="B39" s="328" t="s">
        <v>861</v>
      </c>
      <c r="C39" s="14" t="s">
        <v>345</v>
      </c>
      <c r="D39" s="57" t="s">
        <v>308</v>
      </c>
      <c r="E39" s="159"/>
      <c r="G39" s="125"/>
      <c r="H39" s="566"/>
      <c r="I39" s="567"/>
      <c r="J39" s="567"/>
      <c r="K39" s="567"/>
      <c r="L39" s="567"/>
      <c r="M39" s="567"/>
      <c r="N39" s="567"/>
      <c r="O39" s="567"/>
      <c r="P39" s="567"/>
      <c r="Q39" s="567"/>
      <c r="R39" s="567"/>
      <c r="S39" s="567"/>
      <c r="T39" s="567"/>
      <c r="U39" s="567"/>
      <c r="V39" s="567"/>
      <c r="W39" s="567"/>
      <c r="X39" s="567"/>
      <c r="Y39" s="567"/>
      <c r="Z39" s="567"/>
      <c r="AA39" s="567"/>
      <c r="AB39" s="567"/>
      <c r="AC39" s="567"/>
      <c r="AD39" s="567"/>
      <c r="AE39" s="567"/>
      <c r="AF39" s="567"/>
      <c r="AG39" s="567"/>
      <c r="AH39" s="567"/>
      <c r="AI39" s="567"/>
      <c r="AJ39" s="567"/>
      <c r="AK39" s="567"/>
      <c r="AL39" s="567"/>
      <c r="AM39" s="567"/>
      <c r="AN39" s="567"/>
      <c r="AO39" s="567"/>
      <c r="AP39" s="567"/>
      <c r="AQ39" s="567"/>
      <c r="AR39" s="567"/>
      <c r="AS39" s="567"/>
      <c r="AT39" s="567"/>
      <c r="AU39" s="567"/>
      <c r="AV39" s="567"/>
      <c r="AW39" s="567"/>
      <c r="AX39" s="567"/>
      <c r="AY39" s="567"/>
      <c r="AZ39" s="567"/>
      <c r="BA39" s="567"/>
      <c r="BB39" s="567"/>
      <c r="BC39" s="567"/>
      <c r="BD39" s="567"/>
      <c r="BE39" s="567"/>
      <c r="BF39" s="567"/>
      <c r="BG39" s="567"/>
      <c r="BH39" s="567"/>
      <c r="BI39" s="567"/>
      <c r="BJ39" s="567"/>
      <c r="BK39" s="567"/>
      <c r="BL39" s="567"/>
      <c r="BM39" s="567"/>
      <c r="BN39" s="567"/>
      <c r="BO39" s="568"/>
      <c r="BP39" s="569"/>
    </row>
    <row r="40" spans="2:68" ht="64.5" thickBot="1">
      <c r="B40" s="329" t="s">
        <v>616</v>
      </c>
      <c r="C40" s="324" t="s">
        <v>604</v>
      </c>
      <c r="D40" s="114" t="s">
        <v>758</v>
      </c>
      <c r="E40" s="305"/>
      <c r="G40" s="125"/>
      <c r="H40" s="566"/>
      <c r="I40" s="567"/>
      <c r="J40" s="567"/>
      <c r="K40" s="567"/>
      <c r="L40" s="567"/>
      <c r="M40" s="567"/>
      <c r="N40" s="567"/>
      <c r="O40" s="567"/>
      <c r="P40" s="567"/>
      <c r="Q40" s="567"/>
      <c r="R40" s="567"/>
      <c r="S40" s="567"/>
      <c r="T40" s="567"/>
      <c r="U40" s="567"/>
      <c r="V40" s="567"/>
      <c r="W40" s="567"/>
      <c r="X40" s="567"/>
      <c r="Y40" s="567"/>
      <c r="Z40" s="567"/>
      <c r="AA40" s="567"/>
      <c r="AB40" s="567"/>
      <c r="AC40" s="567"/>
      <c r="AD40" s="567"/>
      <c r="AE40" s="567"/>
      <c r="AF40" s="567"/>
      <c r="AG40" s="567"/>
      <c r="AH40" s="567"/>
      <c r="AI40" s="567"/>
      <c r="AJ40" s="567"/>
      <c r="AK40" s="567"/>
      <c r="AL40" s="567"/>
      <c r="AM40" s="567"/>
      <c r="AN40" s="567"/>
      <c r="AO40" s="567"/>
      <c r="AP40" s="567"/>
      <c r="AQ40" s="567"/>
      <c r="AR40" s="567"/>
      <c r="AS40" s="567"/>
      <c r="AT40" s="567"/>
      <c r="AU40" s="567"/>
      <c r="AV40" s="567"/>
      <c r="AW40" s="567"/>
      <c r="AX40" s="567"/>
      <c r="AY40" s="567"/>
      <c r="AZ40" s="567"/>
      <c r="BA40" s="567"/>
      <c r="BB40" s="567"/>
      <c r="BC40" s="567"/>
      <c r="BD40" s="567"/>
      <c r="BE40" s="567"/>
      <c r="BF40" s="567"/>
      <c r="BG40" s="567"/>
      <c r="BH40" s="567"/>
      <c r="BI40" s="567"/>
      <c r="BJ40" s="567"/>
      <c r="BK40" s="567"/>
      <c r="BL40" s="567"/>
      <c r="BM40" s="567"/>
      <c r="BN40" s="567"/>
      <c r="BO40" s="568"/>
      <c r="BP40" s="569"/>
    </row>
    <row r="41" spans="2:68" ht="13.5" thickBot="1">
      <c r="C41" s="131"/>
      <c r="D41" s="52"/>
      <c r="E41" s="52"/>
      <c r="F41" s="10"/>
      <c r="G41" s="125"/>
      <c r="H41" s="566"/>
      <c r="I41" s="567"/>
      <c r="J41" s="567"/>
      <c r="K41" s="567"/>
      <c r="L41" s="567"/>
      <c r="M41" s="567"/>
      <c r="N41" s="567"/>
      <c r="O41" s="567"/>
      <c r="P41" s="567"/>
      <c r="Q41" s="567"/>
      <c r="R41" s="567"/>
      <c r="S41" s="567"/>
      <c r="T41" s="567"/>
      <c r="U41" s="567"/>
      <c r="V41" s="567"/>
      <c r="W41" s="567"/>
      <c r="X41" s="567"/>
      <c r="Y41" s="567"/>
      <c r="Z41" s="567"/>
      <c r="AA41" s="567"/>
      <c r="AB41" s="567"/>
      <c r="AC41" s="567"/>
      <c r="AD41" s="567"/>
      <c r="AE41" s="567"/>
      <c r="AF41" s="567"/>
      <c r="AG41" s="567"/>
      <c r="AH41" s="567"/>
      <c r="AI41" s="567"/>
      <c r="AJ41" s="567"/>
      <c r="AK41" s="567"/>
      <c r="AL41" s="567"/>
      <c r="AM41" s="567"/>
      <c r="AN41" s="567"/>
      <c r="AO41" s="567"/>
      <c r="AP41" s="567"/>
      <c r="AQ41" s="567"/>
      <c r="AR41" s="567"/>
      <c r="AS41" s="567"/>
      <c r="AT41" s="567"/>
      <c r="AU41" s="567"/>
      <c r="AV41" s="567"/>
      <c r="AW41" s="567"/>
      <c r="AX41" s="567"/>
      <c r="AY41" s="567"/>
      <c r="AZ41" s="567"/>
      <c r="BA41" s="567"/>
      <c r="BB41" s="567"/>
      <c r="BC41" s="567"/>
      <c r="BD41" s="567"/>
      <c r="BE41" s="567"/>
      <c r="BF41" s="567"/>
      <c r="BG41" s="567"/>
      <c r="BH41" s="567"/>
      <c r="BI41" s="567"/>
      <c r="BJ41" s="567"/>
      <c r="BK41" s="567"/>
      <c r="BL41" s="567"/>
      <c r="BM41" s="567"/>
      <c r="BN41" s="567"/>
      <c r="BO41" s="568"/>
      <c r="BP41" s="569"/>
    </row>
    <row r="42" spans="2:68">
      <c r="B42" s="330"/>
      <c r="C42" s="306" t="s">
        <v>601</v>
      </c>
      <c r="D42" s="307"/>
      <c r="E42" s="308"/>
      <c r="G42" s="125"/>
      <c r="H42" s="566"/>
      <c r="I42" s="567"/>
      <c r="J42" s="567"/>
      <c r="K42" s="567"/>
      <c r="L42" s="567"/>
      <c r="M42" s="567"/>
      <c r="N42" s="567"/>
      <c r="O42" s="567"/>
      <c r="P42" s="567"/>
      <c r="Q42" s="567"/>
      <c r="R42" s="567"/>
      <c r="S42" s="567"/>
      <c r="T42" s="567"/>
      <c r="U42" s="567"/>
      <c r="V42" s="567"/>
      <c r="W42" s="567"/>
      <c r="X42" s="567"/>
      <c r="Y42" s="567"/>
      <c r="Z42" s="567"/>
      <c r="AA42" s="567"/>
      <c r="AB42" s="567"/>
      <c r="AC42" s="567"/>
      <c r="AD42" s="567"/>
      <c r="AE42" s="567"/>
      <c r="AF42" s="567"/>
      <c r="AG42" s="567"/>
      <c r="AH42" s="567"/>
      <c r="AI42" s="567"/>
      <c r="AJ42" s="567"/>
      <c r="AK42" s="567"/>
      <c r="AL42" s="567"/>
      <c r="AM42" s="567"/>
      <c r="AN42" s="567"/>
      <c r="AO42" s="567"/>
      <c r="AP42" s="567"/>
      <c r="AQ42" s="567"/>
      <c r="AR42" s="567"/>
      <c r="AS42" s="567"/>
      <c r="AT42" s="567"/>
      <c r="AU42" s="567"/>
      <c r="AV42" s="567"/>
      <c r="AW42" s="567"/>
      <c r="AX42" s="567"/>
      <c r="AY42" s="567"/>
      <c r="AZ42" s="567"/>
      <c r="BA42" s="567"/>
      <c r="BB42" s="567"/>
      <c r="BC42" s="567"/>
      <c r="BD42" s="567"/>
      <c r="BE42" s="567"/>
      <c r="BF42" s="567"/>
      <c r="BG42" s="567"/>
      <c r="BH42" s="567"/>
      <c r="BI42" s="567"/>
      <c r="BJ42" s="567"/>
      <c r="BK42" s="567"/>
      <c r="BL42" s="567"/>
      <c r="BM42" s="567"/>
      <c r="BN42" s="567"/>
      <c r="BO42" s="568"/>
      <c r="BP42" s="569"/>
    </row>
    <row r="43" spans="2:68" ht="12.75">
      <c r="B43" s="331"/>
      <c r="C43" s="152"/>
      <c r="D43" s="14" t="s">
        <v>592</v>
      </c>
      <c r="E43" s="311" t="s">
        <v>843</v>
      </c>
      <c r="F43" s="21"/>
      <c r="G43" s="125"/>
      <c r="H43" s="566"/>
      <c r="I43" s="567"/>
      <c r="J43" s="567"/>
      <c r="K43" s="567"/>
      <c r="L43" s="567"/>
      <c r="M43" s="567"/>
      <c r="N43" s="567"/>
      <c r="O43" s="567"/>
      <c r="P43" s="567"/>
      <c r="Q43" s="567"/>
      <c r="R43" s="567"/>
      <c r="S43" s="567"/>
      <c r="T43" s="567"/>
      <c r="U43" s="567"/>
      <c r="V43" s="567"/>
      <c r="W43" s="567"/>
      <c r="X43" s="567"/>
      <c r="Y43" s="567"/>
      <c r="Z43" s="567"/>
      <c r="AA43" s="567"/>
      <c r="AB43" s="567"/>
      <c r="AC43" s="567"/>
      <c r="AD43" s="567"/>
      <c r="AE43" s="567"/>
      <c r="AF43" s="567"/>
      <c r="AG43" s="567"/>
      <c r="AH43" s="567"/>
      <c r="AI43" s="567"/>
      <c r="AJ43" s="567"/>
      <c r="AK43" s="567"/>
      <c r="AL43" s="567"/>
      <c r="AM43" s="567"/>
      <c r="AN43" s="567"/>
      <c r="AO43" s="567"/>
      <c r="AP43" s="567"/>
      <c r="AQ43" s="567"/>
      <c r="AR43" s="567"/>
      <c r="AS43" s="567"/>
      <c r="AT43" s="567"/>
      <c r="AU43" s="567"/>
      <c r="AV43" s="567"/>
      <c r="AW43" s="567"/>
      <c r="AX43" s="567"/>
      <c r="AY43" s="567"/>
      <c r="AZ43" s="567"/>
      <c r="BA43" s="567"/>
      <c r="BB43" s="567"/>
      <c r="BC43" s="567"/>
      <c r="BD43" s="567"/>
      <c r="BE43" s="567"/>
      <c r="BF43" s="567"/>
      <c r="BG43" s="567"/>
      <c r="BH43" s="567"/>
      <c r="BI43" s="567"/>
      <c r="BJ43" s="567"/>
      <c r="BK43" s="567"/>
      <c r="BL43" s="567"/>
      <c r="BM43" s="567"/>
      <c r="BN43" s="567"/>
      <c r="BO43" s="568"/>
      <c r="BP43" s="569"/>
    </row>
    <row r="44" spans="2:68" ht="12.75">
      <c r="B44" s="315" t="s">
        <v>613</v>
      </c>
      <c r="C44" s="175" t="s">
        <v>264</v>
      </c>
      <c r="D44" s="411" t="s">
        <v>583</v>
      </c>
      <c r="E44" s="312">
        <v>9.9499999999999993</v>
      </c>
      <c r="F44" s="21"/>
      <c r="G44" s="125"/>
      <c r="H44" s="566"/>
      <c r="I44" s="567"/>
      <c r="J44" s="567"/>
      <c r="K44" s="567"/>
      <c r="L44" s="567"/>
      <c r="M44" s="567"/>
      <c r="N44" s="567"/>
      <c r="O44" s="567"/>
      <c r="P44" s="567"/>
      <c r="Q44" s="567"/>
      <c r="R44" s="567"/>
      <c r="S44" s="567"/>
      <c r="T44" s="567"/>
      <c r="U44" s="567"/>
      <c r="V44" s="567"/>
      <c r="W44" s="567"/>
      <c r="X44" s="567"/>
      <c r="Y44" s="567"/>
      <c r="Z44" s="567"/>
      <c r="AA44" s="567"/>
      <c r="AB44" s="567"/>
      <c r="AC44" s="567"/>
      <c r="AD44" s="567"/>
      <c r="AE44" s="567"/>
      <c r="AF44" s="567"/>
      <c r="AG44" s="567"/>
      <c r="AH44" s="567"/>
      <c r="AI44" s="567"/>
      <c r="AJ44" s="567"/>
      <c r="AK44" s="567"/>
      <c r="AL44" s="567"/>
      <c r="AM44" s="567"/>
      <c r="AN44" s="567"/>
      <c r="AO44" s="567"/>
      <c r="AP44" s="567"/>
      <c r="AQ44" s="567"/>
      <c r="AR44" s="567"/>
      <c r="AS44" s="567"/>
      <c r="AT44" s="567"/>
      <c r="AU44" s="567"/>
      <c r="AV44" s="567"/>
      <c r="AW44" s="567"/>
      <c r="AX44" s="567"/>
      <c r="AY44" s="567"/>
      <c r="AZ44" s="567"/>
      <c r="BA44" s="567"/>
      <c r="BB44" s="567"/>
      <c r="BC44" s="567"/>
      <c r="BD44" s="567"/>
      <c r="BE44" s="567"/>
      <c r="BF44" s="567"/>
      <c r="BG44" s="567"/>
      <c r="BH44" s="567"/>
      <c r="BI44" s="567"/>
      <c r="BJ44" s="567"/>
      <c r="BK44" s="567"/>
      <c r="BL44" s="567"/>
      <c r="BM44" s="567"/>
      <c r="BN44" s="567"/>
      <c r="BO44" s="568"/>
      <c r="BP44" s="569"/>
    </row>
    <row r="45" spans="2:68" ht="12.75">
      <c r="B45" s="315" t="s">
        <v>614</v>
      </c>
      <c r="C45" s="152" t="s">
        <v>535</v>
      </c>
      <c r="D45" s="14" t="s">
        <v>269</v>
      </c>
      <c r="E45" s="313">
        <v>13</v>
      </c>
      <c r="F45" s="21"/>
      <c r="G45" s="125"/>
      <c r="H45" s="566"/>
      <c r="I45" s="567"/>
      <c r="J45" s="567"/>
      <c r="K45" s="567"/>
      <c r="L45" s="567"/>
      <c r="M45" s="567"/>
      <c r="N45" s="567"/>
      <c r="O45" s="567"/>
      <c r="P45" s="567"/>
      <c r="Q45" s="567"/>
      <c r="R45" s="567"/>
      <c r="S45" s="567"/>
      <c r="T45" s="567"/>
      <c r="U45" s="567"/>
      <c r="V45" s="567"/>
      <c r="W45" s="567"/>
      <c r="X45" s="567"/>
      <c r="Y45" s="567"/>
      <c r="Z45" s="567"/>
      <c r="AA45" s="567"/>
      <c r="AB45" s="567"/>
      <c r="AC45" s="567"/>
      <c r="AD45" s="567"/>
      <c r="AE45" s="567"/>
      <c r="AF45" s="567"/>
      <c r="AG45" s="567"/>
      <c r="AH45" s="567"/>
      <c r="AI45" s="567"/>
      <c r="AJ45" s="567"/>
      <c r="AK45" s="567"/>
      <c r="AL45" s="567"/>
      <c r="AM45" s="567"/>
      <c r="AN45" s="567"/>
      <c r="AO45" s="567"/>
      <c r="AP45" s="567"/>
      <c r="AQ45" s="567"/>
      <c r="AR45" s="567"/>
      <c r="AS45" s="567"/>
      <c r="AT45" s="567"/>
      <c r="AU45" s="567"/>
      <c r="AV45" s="567"/>
      <c r="AW45" s="567"/>
      <c r="AX45" s="567"/>
      <c r="AY45" s="567"/>
      <c r="AZ45" s="567"/>
      <c r="BA45" s="567"/>
      <c r="BB45" s="567"/>
      <c r="BC45" s="567"/>
      <c r="BD45" s="567"/>
      <c r="BE45" s="567"/>
      <c r="BF45" s="567"/>
      <c r="BG45" s="567"/>
      <c r="BH45" s="567"/>
      <c r="BI45" s="567"/>
      <c r="BJ45" s="567"/>
      <c r="BK45" s="567"/>
      <c r="BL45" s="567"/>
      <c r="BM45" s="567"/>
      <c r="BN45" s="567"/>
      <c r="BO45" s="568"/>
      <c r="BP45" s="569"/>
    </row>
    <row r="46" spans="2:68" ht="12.75">
      <c r="B46" s="332"/>
      <c r="C46" s="152"/>
      <c r="D46" s="14" t="s">
        <v>590</v>
      </c>
      <c r="E46" s="309" t="s">
        <v>589</v>
      </c>
      <c r="F46" s="21"/>
      <c r="G46" s="125"/>
      <c r="H46" s="566"/>
      <c r="I46" s="567"/>
      <c r="J46" s="567"/>
      <c r="K46" s="567"/>
      <c r="L46" s="567"/>
      <c r="M46" s="567"/>
      <c r="N46" s="567"/>
      <c r="O46" s="567"/>
      <c r="P46" s="567"/>
      <c r="Q46" s="567"/>
      <c r="R46" s="567"/>
      <c r="S46" s="567"/>
      <c r="T46" s="567"/>
      <c r="U46" s="567"/>
      <c r="V46" s="567"/>
      <c r="W46" s="567"/>
      <c r="X46" s="567"/>
      <c r="Y46" s="567"/>
      <c r="Z46" s="567"/>
      <c r="AA46" s="567"/>
      <c r="AB46" s="567"/>
      <c r="AC46" s="567"/>
      <c r="AD46" s="567"/>
      <c r="AE46" s="567"/>
      <c r="AF46" s="567"/>
      <c r="AG46" s="567"/>
      <c r="AH46" s="567"/>
      <c r="AI46" s="567"/>
      <c r="AJ46" s="567"/>
      <c r="AK46" s="567"/>
      <c r="AL46" s="567"/>
      <c r="AM46" s="567"/>
      <c r="AN46" s="567"/>
      <c r="AO46" s="567"/>
      <c r="AP46" s="567"/>
      <c r="AQ46" s="567"/>
      <c r="AR46" s="567"/>
      <c r="AS46" s="567"/>
      <c r="AT46" s="567"/>
      <c r="AU46" s="567"/>
      <c r="AV46" s="567"/>
      <c r="AW46" s="567"/>
      <c r="AX46" s="567"/>
      <c r="AY46" s="567"/>
      <c r="AZ46" s="567"/>
      <c r="BA46" s="567"/>
      <c r="BB46" s="567"/>
      <c r="BC46" s="567"/>
      <c r="BD46" s="567"/>
      <c r="BE46" s="567"/>
      <c r="BF46" s="567"/>
      <c r="BG46" s="567"/>
      <c r="BH46" s="567"/>
      <c r="BI46" s="567"/>
      <c r="BJ46" s="567"/>
      <c r="BK46" s="567"/>
      <c r="BL46" s="567"/>
      <c r="BM46" s="567"/>
      <c r="BN46" s="567"/>
      <c r="BO46" s="568"/>
      <c r="BP46" s="569"/>
    </row>
    <row r="47" spans="2:68" ht="13.5" thickBot="1">
      <c r="B47" s="316" t="s">
        <v>615</v>
      </c>
      <c r="C47" s="153" t="s">
        <v>591</v>
      </c>
      <c r="D47" s="314"/>
      <c r="E47" s="310">
        <v>13</v>
      </c>
      <c r="F47" s="21"/>
      <c r="G47" s="350"/>
      <c r="H47" s="571"/>
      <c r="I47" s="572"/>
      <c r="J47" s="572"/>
      <c r="K47" s="572"/>
      <c r="L47" s="572"/>
      <c r="M47" s="572"/>
      <c r="N47" s="572"/>
      <c r="O47" s="572"/>
      <c r="P47" s="572"/>
      <c r="Q47" s="572"/>
      <c r="R47" s="572"/>
      <c r="S47" s="572"/>
      <c r="T47" s="572"/>
      <c r="U47" s="572"/>
      <c r="V47" s="572"/>
      <c r="W47" s="572"/>
      <c r="X47" s="572"/>
      <c r="Y47" s="572"/>
      <c r="Z47" s="572"/>
      <c r="AA47" s="572"/>
      <c r="AB47" s="572"/>
      <c r="AC47" s="572"/>
      <c r="AD47" s="572"/>
      <c r="AE47" s="572"/>
      <c r="AF47" s="572"/>
      <c r="AG47" s="572"/>
      <c r="AH47" s="572"/>
      <c r="AI47" s="572"/>
      <c r="AJ47" s="572"/>
      <c r="AK47" s="572"/>
      <c r="AL47" s="572"/>
      <c r="AM47" s="572"/>
      <c r="AN47" s="572"/>
      <c r="AO47" s="572"/>
      <c r="AP47" s="572"/>
      <c r="AQ47" s="572"/>
      <c r="AR47" s="572"/>
      <c r="AS47" s="572"/>
      <c r="AT47" s="572"/>
      <c r="AU47" s="572"/>
      <c r="AV47" s="572"/>
      <c r="AW47" s="572"/>
      <c r="AX47" s="572"/>
      <c r="AY47" s="572"/>
      <c r="AZ47" s="572"/>
      <c r="BA47" s="572"/>
      <c r="BB47" s="572"/>
      <c r="BC47" s="572"/>
      <c r="BD47" s="572"/>
      <c r="BE47" s="572"/>
      <c r="BF47" s="572"/>
      <c r="BG47" s="572"/>
      <c r="BH47" s="572"/>
      <c r="BI47" s="572"/>
      <c r="BJ47" s="572"/>
      <c r="BK47" s="572"/>
      <c r="BL47" s="572"/>
      <c r="BM47" s="572"/>
      <c r="BN47" s="572"/>
      <c r="BO47" s="573"/>
      <c r="BP47" s="574"/>
    </row>
    <row r="48" spans="2:68" ht="12.75">
      <c r="B48" s="124"/>
      <c r="C48" s="126"/>
      <c r="D48" s="14"/>
      <c r="E48" s="52"/>
      <c r="F48" s="14"/>
      <c r="O48" s="14"/>
      <c r="P48" s="14"/>
      <c r="Q48" s="14"/>
      <c r="R48" s="14"/>
      <c r="S48" s="14"/>
      <c r="T48" s="14"/>
      <c r="U48" s="14"/>
      <c r="V48" s="14"/>
      <c r="W48" s="14"/>
      <c r="X48" s="14"/>
      <c r="Y48" s="14"/>
      <c r="Z48" s="14"/>
      <c r="AA48" s="14"/>
      <c r="AB48" s="14"/>
      <c r="AC48" s="14"/>
      <c r="AD48" s="14"/>
      <c r="AE48" s="14"/>
      <c r="AF48" s="14"/>
      <c r="AG48" s="14"/>
    </row>
    <row r="49" spans="2:68" ht="13.5" thickBot="1">
      <c r="B49" s="133"/>
      <c r="C49" s="126"/>
      <c r="D49" s="14"/>
      <c r="E49" s="17"/>
      <c r="F49" s="118">
        <v>4</v>
      </c>
      <c r="G49" s="118">
        <v>5</v>
      </c>
      <c r="H49" s="118">
        <v>6</v>
      </c>
      <c r="I49" s="118">
        <v>7</v>
      </c>
      <c r="J49" s="118">
        <v>8</v>
      </c>
      <c r="K49" s="118">
        <v>9</v>
      </c>
      <c r="L49" s="118">
        <v>10</v>
      </c>
      <c r="M49" s="118">
        <v>11</v>
      </c>
      <c r="N49" s="118">
        <v>12</v>
      </c>
      <c r="O49" s="118">
        <v>13</v>
      </c>
      <c r="P49" s="118">
        <v>14</v>
      </c>
      <c r="Q49" s="118">
        <v>15</v>
      </c>
      <c r="R49" s="118">
        <v>16</v>
      </c>
      <c r="S49" s="118">
        <v>17</v>
      </c>
      <c r="T49" s="118">
        <v>18</v>
      </c>
      <c r="U49" s="118">
        <v>19</v>
      </c>
      <c r="V49" s="118">
        <v>20</v>
      </c>
      <c r="W49" s="118">
        <v>21</v>
      </c>
      <c r="X49" s="118">
        <v>22</v>
      </c>
      <c r="Y49" s="118">
        <v>23</v>
      </c>
      <c r="Z49" s="118">
        <v>24</v>
      </c>
      <c r="AA49" s="118">
        <v>25</v>
      </c>
      <c r="AB49" s="118">
        <v>26</v>
      </c>
      <c r="AC49" s="118">
        <v>27</v>
      </c>
      <c r="AD49" s="118">
        <v>28</v>
      </c>
      <c r="AE49" s="118">
        <v>29</v>
      </c>
      <c r="AF49" s="118">
        <v>30</v>
      </c>
      <c r="AG49" s="118">
        <v>31</v>
      </c>
      <c r="AH49" s="118">
        <v>32</v>
      </c>
      <c r="AI49" s="118">
        <v>33</v>
      </c>
      <c r="AJ49" s="118">
        <v>34</v>
      </c>
      <c r="AK49" s="118">
        <v>35</v>
      </c>
      <c r="AL49" s="118">
        <v>36</v>
      </c>
      <c r="AM49" s="118">
        <v>37</v>
      </c>
      <c r="AN49" s="118">
        <v>38</v>
      </c>
      <c r="AO49" s="118">
        <v>39</v>
      </c>
      <c r="AP49" s="118">
        <v>40</v>
      </c>
      <c r="AQ49" s="118">
        <v>41</v>
      </c>
      <c r="AR49" s="118">
        <v>42</v>
      </c>
      <c r="AS49" s="118">
        <v>43</v>
      </c>
      <c r="AT49" s="118">
        <v>44</v>
      </c>
      <c r="AU49" s="118">
        <v>45</v>
      </c>
      <c r="AV49" s="118">
        <v>46</v>
      </c>
      <c r="AW49" s="118">
        <v>47</v>
      </c>
      <c r="AX49" s="118">
        <v>48</v>
      </c>
      <c r="AY49" s="118">
        <v>49</v>
      </c>
      <c r="AZ49" s="118">
        <v>50</v>
      </c>
      <c r="BA49" s="118">
        <v>51</v>
      </c>
      <c r="BB49" s="118">
        <v>52</v>
      </c>
      <c r="BC49" s="118">
        <v>53</v>
      </c>
      <c r="BD49" s="118">
        <v>54</v>
      </c>
      <c r="BE49" s="118">
        <v>55</v>
      </c>
      <c r="BF49" s="118">
        <v>56</v>
      </c>
      <c r="BG49" s="118">
        <v>57</v>
      </c>
      <c r="BH49" s="118">
        <v>58</v>
      </c>
      <c r="BI49" s="118">
        <v>59</v>
      </c>
      <c r="BJ49" s="118">
        <v>60</v>
      </c>
      <c r="BK49" s="118">
        <v>61</v>
      </c>
      <c r="BL49" s="118">
        <v>62</v>
      </c>
      <c r="BM49" s="118">
        <v>63</v>
      </c>
      <c r="BN49" s="118">
        <v>64</v>
      </c>
      <c r="BO49" s="118">
        <v>65</v>
      </c>
      <c r="BP49" s="118"/>
    </row>
    <row r="50" spans="2:68" ht="12.75">
      <c r="B50" s="333"/>
      <c r="C50" s="243" t="s">
        <v>570</v>
      </c>
      <c r="D50" s="244"/>
      <c r="E50" s="252" t="s">
        <v>254</v>
      </c>
      <c r="F50" s="256">
        <v>2020</v>
      </c>
      <c r="G50" s="256">
        <f t="shared" ref="G50:BG50" si="0">F50+1</f>
        <v>2021</v>
      </c>
      <c r="H50" s="256">
        <f t="shared" si="0"/>
        <v>2022</v>
      </c>
      <c r="I50" s="256">
        <f t="shared" si="0"/>
        <v>2023</v>
      </c>
      <c r="J50" s="256">
        <f t="shared" si="0"/>
        <v>2024</v>
      </c>
      <c r="K50" s="256">
        <f t="shared" si="0"/>
        <v>2025</v>
      </c>
      <c r="L50" s="256">
        <f t="shared" si="0"/>
        <v>2026</v>
      </c>
      <c r="M50" s="256">
        <f t="shared" si="0"/>
        <v>2027</v>
      </c>
      <c r="N50" s="256">
        <f t="shared" si="0"/>
        <v>2028</v>
      </c>
      <c r="O50" s="256">
        <f t="shared" si="0"/>
        <v>2029</v>
      </c>
      <c r="P50" s="256">
        <f t="shared" si="0"/>
        <v>2030</v>
      </c>
      <c r="Q50" s="256">
        <f t="shared" si="0"/>
        <v>2031</v>
      </c>
      <c r="R50" s="256">
        <f t="shared" si="0"/>
        <v>2032</v>
      </c>
      <c r="S50" s="256">
        <f t="shared" si="0"/>
        <v>2033</v>
      </c>
      <c r="T50" s="256">
        <f t="shared" si="0"/>
        <v>2034</v>
      </c>
      <c r="U50" s="256">
        <f t="shared" si="0"/>
        <v>2035</v>
      </c>
      <c r="V50" s="256">
        <f t="shared" si="0"/>
        <v>2036</v>
      </c>
      <c r="W50" s="256">
        <f t="shared" si="0"/>
        <v>2037</v>
      </c>
      <c r="X50" s="256">
        <f t="shared" si="0"/>
        <v>2038</v>
      </c>
      <c r="Y50" s="256">
        <f t="shared" si="0"/>
        <v>2039</v>
      </c>
      <c r="Z50" s="256">
        <f t="shared" si="0"/>
        <v>2040</v>
      </c>
      <c r="AA50" s="256">
        <f t="shared" si="0"/>
        <v>2041</v>
      </c>
      <c r="AB50" s="256">
        <f t="shared" si="0"/>
        <v>2042</v>
      </c>
      <c r="AC50" s="256">
        <f t="shared" si="0"/>
        <v>2043</v>
      </c>
      <c r="AD50" s="256">
        <f t="shared" si="0"/>
        <v>2044</v>
      </c>
      <c r="AE50" s="256">
        <f t="shared" si="0"/>
        <v>2045</v>
      </c>
      <c r="AF50" s="256">
        <f t="shared" si="0"/>
        <v>2046</v>
      </c>
      <c r="AG50" s="256">
        <f t="shared" si="0"/>
        <v>2047</v>
      </c>
      <c r="AH50" s="256">
        <f t="shared" si="0"/>
        <v>2048</v>
      </c>
      <c r="AI50" s="256">
        <f t="shared" si="0"/>
        <v>2049</v>
      </c>
      <c r="AJ50" s="256">
        <f t="shared" si="0"/>
        <v>2050</v>
      </c>
      <c r="AK50" s="256">
        <f t="shared" si="0"/>
        <v>2051</v>
      </c>
      <c r="AL50" s="256">
        <f t="shared" si="0"/>
        <v>2052</v>
      </c>
      <c r="AM50" s="256">
        <f t="shared" si="0"/>
        <v>2053</v>
      </c>
      <c r="AN50" s="256">
        <f t="shared" si="0"/>
        <v>2054</v>
      </c>
      <c r="AO50" s="256">
        <f t="shared" si="0"/>
        <v>2055</v>
      </c>
      <c r="AP50" s="256">
        <f t="shared" si="0"/>
        <v>2056</v>
      </c>
      <c r="AQ50" s="256">
        <f t="shared" si="0"/>
        <v>2057</v>
      </c>
      <c r="AR50" s="256">
        <f t="shared" si="0"/>
        <v>2058</v>
      </c>
      <c r="AS50" s="256">
        <f t="shared" si="0"/>
        <v>2059</v>
      </c>
      <c r="AT50" s="256">
        <f t="shared" si="0"/>
        <v>2060</v>
      </c>
      <c r="AU50" s="256">
        <f t="shared" si="0"/>
        <v>2061</v>
      </c>
      <c r="AV50" s="256">
        <f t="shared" si="0"/>
        <v>2062</v>
      </c>
      <c r="AW50" s="256">
        <f t="shared" si="0"/>
        <v>2063</v>
      </c>
      <c r="AX50" s="256">
        <f t="shared" si="0"/>
        <v>2064</v>
      </c>
      <c r="AY50" s="256">
        <f t="shared" si="0"/>
        <v>2065</v>
      </c>
      <c r="AZ50" s="256">
        <f t="shared" si="0"/>
        <v>2066</v>
      </c>
      <c r="BA50" s="256">
        <f t="shared" si="0"/>
        <v>2067</v>
      </c>
      <c r="BB50" s="256">
        <f t="shared" si="0"/>
        <v>2068</v>
      </c>
      <c r="BC50" s="256">
        <f t="shared" si="0"/>
        <v>2069</v>
      </c>
      <c r="BD50" s="256">
        <f t="shared" si="0"/>
        <v>2070</v>
      </c>
      <c r="BE50" s="256">
        <f t="shared" si="0"/>
        <v>2071</v>
      </c>
      <c r="BF50" s="256">
        <f t="shared" si="0"/>
        <v>2072</v>
      </c>
      <c r="BG50" s="256">
        <f t="shared" si="0"/>
        <v>2073</v>
      </c>
      <c r="BH50" s="256">
        <f>BG50+1</f>
        <v>2074</v>
      </c>
      <c r="BI50" s="256">
        <f t="shared" ref="BI50:BO50" si="1">BH50+1</f>
        <v>2075</v>
      </c>
      <c r="BJ50" s="256">
        <f t="shared" si="1"/>
        <v>2076</v>
      </c>
      <c r="BK50" s="256">
        <f t="shared" si="1"/>
        <v>2077</v>
      </c>
      <c r="BL50" s="256">
        <f t="shared" si="1"/>
        <v>2078</v>
      </c>
      <c r="BM50" s="256">
        <f t="shared" si="1"/>
        <v>2079</v>
      </c>
      <c r="BN50" s="256">
        <f t="shared" si="1"/>
        <v>2080</v>
      </c>
      <c r="BO50" s="256">
        <f t="shared" si="1"/>
        <v>2081</v>
      </c>
      <c r="BP50" s="257" t="s">
        <v>3</v>
      </c>
    </row>
    <row r="51" spans="2:68" ht="12.75">
      <c r="B51" s="315" t="s">
        <v>566</v>
      </c>
      <c r="C51" s="258" t="s">
        <v>265</v>
      </c>
      <c r="D51" s="27" t="s">
        <v>262</v>
      </c>
      <c r="E51" s="14" t="s">
        <v>255</v>
      </c>
      <c r="F51" s="161"/>
      <c r="G51" s="161"/>
      <c r="H51" s="161"/>
      <c r="I51" s="161"/>
      <c r="J51" s="161"/>
      <c r="K51" s="161"/>
      <c r="L51" s="161"/>
      <c r="M51" s="161"/>
      <c r="N51" s="161"/>
      <c r="O51" s="161"/>
      <c r="P51" s="161"/>
      <c r="Q51" s="161"/>
      <c r="R51" s="161"/>
      <c r="S51" s="161"/>
      <c r="T51" s="161"/>
      <c r="U51" s="161"/>
      <c r="V51" s="161"/>
      <c r="W51" s="161"/>
      <c r="X51" s="161"/>
      <c r="Y51" s="161"/>
      <c r="Z51" s="161"/>
      <c r="AA51" s="161"/>
      <c r="AB51" s="161"/>
      <c r="AC51" s="161"/>
      <c r="AD51" s="161"/>
      <c r="AE51" s="161"/>
      <c r="AF51" s="161"/>
      <c r="AG51" s="161"/>
      <c r="AH51" s="161"/>
      <c r="AI51" s="161"/>
      <c r="AJ51" s="161"/>
      <c r="AK51" s="161"/>
      <c r="AL51" s="161"/>
      <c r="AM51" s="161"/>
      <c r="AN51" s="161"/>
      <c r="AO51" s="161"/>
      <c r="AP51" s="161"/>
      <c r="AQ51" s="161"/>
      <c r="AR51" s="161"/>
      <c r="AS51" s="161"/>
      <c r="AT51" s="161"/>
      <c r="AU51" s="161"/>
      <c r="AV51" s="161"/>
      <c r="AW51" s="161"/>
      <c r="AX51" s="161"/>
      <c r="AY51" s="161"/>
      <c r="AZ51" s="161"/>
      <c r="BA51" s="161"/>
      <c r="BB51" s="161"/>
      <c r="BC51" s="161"/>
      <c r="BD51" s="161"/>
      <c r="BE51" s="161"/>
      <c r="BF51" s="161"/>
      <c r="BG51" s="161"/>
      <c r="BH51" s="161"/>
      <c r="BI51" s="161"/>
      <c r="BJ51" s="161"/>
      <c r="BK51" s="161"/>
      <c r="BL51" s="161"/>
      <c r="BM51" s="161"/>
      <c r="BN51" s="161"/>
      <c r="BO51" s="161"/>
      <c r="BP51" s="259"/>
    </row>
    <row r="52" spans="2:68" ht="12.75">
      <c r="B52" s="331"/>
      <c r="C52" s="258"/>
      <c r="D52" s="27"/>
      <c r="E52" s="14"/>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59"/>
    </row>
    <row r="53" spans="2:68" ht="12.75">
      <c r="B53" s="322" t="s">
        <v>617</v>
      </c>
      <c r="C53" s="260"/>
      <c r="D53" s="135" t="s">
        <v>532</v>
      </c>
      <c r="E53" s="14" t="s">
        <v>255</v>
      </c>
      <c r="F53" s="162"/>
      <c r="G53" s="162"/>
      <c r="H53" s="162"/>
      <c r="I53" s="162"/>
      <c r="J53" s="162"/>
      <c r="K53" s="162"/>
      <c r="L53" s="162"/>
      <c r="M53" s="162"/>
      <c r="N53" s="162"/>
      <c r="O53" s="162"/>
      <c r="P53" s="162"/>
      <c r="Q53" s="162"/>
      <c r="R53" s="162"/>
      <c r="S53" s="162"/>
      <c r="T53" s="162"/>
      <c r="U53" s="162"/>
      <c r="V53" s="162"/>
      <c r="W53" s="162"/>
      <c r="X53" s="162"/>
      <c r="Y53" s="162"/>
      <c r="Z53" s="162"/>
      <c r="AA53" s="162"/>
      <c r="AB53" s="162"/>
      <c r="AC53" s="162"/>
      <c r="AD53" s="162"/>
      <c r="AE53" s="162"/>
      <c r="AF53" s="162"/>
      <c r="AG53" s="162"/>
      <c r="AH53" s="162"/>
      <c r="AI53" s="162"/>
      <c r="AJ53" s="162"/>
      <c r="AK53" s="162"/>
      <c r="AL53" s="162"/>
      <c r="AM53" s="162"/>
      <c r="AN53" s="162"/>
      <c r="AO53" s="162"/>
      <c r="AP53" s="162"/>
      <c r="AQ53" s="162"/>
      <c r="AR53" s="162"/>
      <c r="AS53" s="162"/>
      <c r="AT53" s="162"/>
      <c r="AU53" s="162"/>
      <c r="AV53" s="162"/>
      <c r="AW53" s="162"/>
      <c r="AX53" s="162"/>
      <c r="AY53" s="162"/>
      <c r="AZ53" s="162"/>
      <c r="BA53" s="162"/>
      <c r="BB53" s="162"/>
      <c r="BC53" s="162"/>
      <c r="BD53" s="162"/>
      <c r="BE53" s="162"/>
      <c r="BF53" s="162"/>
      <c r="BG53" s="162"/>
      <c r="BH53" s="162"/>
      <c r="BI53" s="162"/>
      <c r="BJ53" s="162"/>
      <c r="BK53" s="162"/>
      <c r="BL53" s="162"/>
      <c r="BM53" s="162"/>
      <c r="BN53" s="162"/>
      <c r="BO53" s="162"/>
      <c r="BP53" s="259"/>
    </row>
    <row r="54" spans="2:68" ht="12.75">
      <c r="B54" s="322" t="s">
        <v>618</v>
      </c>
      <c r="C54" s="260"/>
      <c r="D54" s="135" t="s">
        <v>533</v>
      </c>
      <c r="E54" s="14" t="s">
        <v>255</v>
      </c>
      <c r="F54" s="162"/>
      <c r="G54" s="162"/>
      <c r="H54" s="162"/>
      <c r="I54" s="162"/>
      <c r="J54" s="162"/>
      <c r="K54" s="162"/>
      <c r="L54" s="162"/>
      <c r="M54" s="162"/>
      <c r="N54" s="162"/>
      <c r="O54" s="162"/>
      <c r="P54" s="162"/>
      <c r="Q54" s="162"/>
      <c r="R54" s="162"/>
      <c r="S54" s="162"/>
      <c r="T54" s="162"/>
      <c r="U54" s="162"/>
      <c r="V54" s="162"/>
      <c r="W54" s="162"/>
      <c r="X54" s="162"/>
      <c r="Y54" s="162"/>
      <c r="Z54" s="162"/>
      <c r="AA54" s="162"/>
      <c r="AB54" s="162"/>
      <c r="AC54" s="162"/>
      <c r="AD54" s="162"/>
      <c r="AE54" s="162"/>
      <c r="AF54" s="162"/>
      <c r="AG54" s="162"/>
      <c r="AH54" s="162"/>
      <c r="AI54" s="162"/>
      <c r="AJ54" s="162"/>
      <c r="AK54" s="162"/>
      <c r="AL54" s="162"/>
      <c r="AM54" s="162"/>
      <c r="AN54" s="162"/>
      <c r="AO54" s="162"/>
      <c r="AP54" s="162"/>
      <c r="AQ54" s="162"/>
      <c r="AR54" s="162"/>
      <c r="AS54" s="162"/>
      <c r="AT54" s="162"/>
      <c r="AU54" s="162"/>
      <c r="AV54" s="162"/>
      <c r="AW54" s="162"/>
      <c r="AX54" s="162"/>
      <c r="AY54" s="162"/>
      <c r="AZ54" s="162"/>
      <c r="BA54" s="162"/>
      <c r="BB54" s="162"/>
      <c r="BC54" s="162"/>
      <c r="BD54" s="162"/>
      <c r="BE54" s="162"/>
      <c r="BF54" s="162"/>
      <c r="BG54" s="162"/>
      <c r="BH54" s="162"/>
      <c r="BI54" s="162"/>
      <c r="BJ54" s="162"/>
      <c r="BK54" s="162"/>
      <c r="BL54" s="162"/>
      <c r="BM54" s="162"/>
      <c r="BN54" s="162"/>
      <c r="BO54" s="162"/>
      <c r="BP54" s="259"/>
    </row>
    <row r="55" spans="2:68" ht="63.75">
      <c r="B55" s="315" t="s">
        <v>619</v>
      </c>
      <c r="C55" s="258" t="s">
        <v>265</v>
      </c>
      <c r="D55" s="117" t="s">
        <v>571</v>
      </c>
      <c r="E55" s="117" t="s">
        <v>255</v>
      </c>
      <c r="F55" s="163"/>
      <c r="G55" s="163"/>
      <c r="H55" s="163"/>
      <c r="I55" s="163"/>
      <c r="J55" s="163"/>
      <c r="K55" s="163"/>
      <c r="L55" s="163"/>
      <c r="M55" s="163"/>
      <c r="N55" s="163"/>
      <c r="O55" s="163"/>
      <c r="P55" s="163"/>
      <c r="Q55" s="163"/>
      <c r="R55" s="163"/>
      <c r="S55" s="163"/>
      <c r="T55" s="163"/>
      <c r="U55" s="163"/>
      <c r="V55" s="163"/>
      <c r="W55" s="163"/>
      <c r="X55" s="163"/>
      <c r="Y55" s="163"/>
      <c r="Z55" s="163"/>
      <c r="AA55" s="163"/>
      <c r="AB55" s="163"/>
      <c r="AC55" s="163"/>
      <c r="AD55" s="163"/>
      <c r="AE55" s="163"/>
      <c r="AF55" s="163"/>
      <c r="AG55" s="163"/>
      <c r="AH55" s="163"/>
      <c r="AI55" s="163"/>
      <c r="AJ55" s="163"/>
      <c r="AK55" s="163"/>
      <c r="AL55" s="163"/>
      <c r="AM55" s="163"/>
      <c r="AN55" s="163"/>
      <c r="AO55" s="163"/>
      <c r="AP55" s="163"/>
      <c r="AQ55" s="163"/>
      <c r="AR55" s="163"/>
      <c r="AS55" s="163"/>
      <c r="AT55" s="163"/>
      <c r="AU55" s="163"/>
      <c r="AV55" s="163"/>
      <c r="AW55" s="163"/>
      <c r="AX55" s="163"/>
      <c r="AY55" s="163"/>
      <c r="AZ55" s="163"/>
      <c r="BA55" s="163"/>
      <c r="BB55" s="163"/>
      <c r="BC55" s="163"/>
      <c r="BD55" s="163"/>
      <c r="BE55" s="163"/>
      <c r="BF55" s="163"/>
      <c r="BG55" s="163"/>
      <c r="BH55" s="163"/>
      <c r="BI55" s="163"/>
      <c r="BJ55" s="163"/>
      <c r="BK55" s="163"/>
      <c r="BL55" s="163"/>
      <c r="BM55" s="163"/>
      <c r="BN55" s="163"/>
      <c r="BO55" s="163"/>
      <c r="BP55" s="259"/>
    </row>
    <row r="56" spans="2:68" ht="12.75">
      <c r="B56" s="334"/>
      <c r="C56" s="40"/>
      <c r="D56" s="119" t="s">
        <v>534</v>
      </c>
      <c r="E56" s="120" t="s">
        <v>255</v>
      </c>
      <c r="F56" s="171"/>
      <c r="G56" s="171"/>
      <c r="H56" s="171"/>
      <c r="I56" s="171"/>
      <c r="J56" s="171"/>
      <c r="K56" s="171"/>
      <c r="L56" s="171"/>
      <c r="M56" s="171"/>
      <c r="N56" s="171"/>
      <c r="O56" s="171"/>
      <c r="P56" s="171"/>
      <c r="Q56" s="171"/>
      <c r="R56" s="171"/>
      <c r="S56" s="171"/>
      <c r="T56" s="171"/>
      <c r="U56" s="171"/>
      <c r="V56" s="171"/>
      <c r="W56" s="171"/>
      <c r="X56" s="171"/>
      <c r="Y56" s="171"/>
      <c r="Z56" s="171"/>
      <c r="AA56" s="171"/>
      <c r="AB56" s="171"/>
      <c r="AC56" s="171"/>
      <c r="AD56" s="171"/>
      <c r="AE56" s="171"/>
      <c r="AF56" s="171"/>
      <c r="AG56" s="171"/>
      <c r="AH56" s="171"/>
      <c r="AI56" s="171"/>
      <c r="AJ56" s="171"/>
      <c r="AK56" s="171"/>
      <c r="AL56" s="171"/>
      <c r="AM56" s="171"/>
      <c r="AN56" s="171"/>
      <c r="AO56" s="171"/>
      <c r="AP56" s="171"/>
      <c r="AQ56" s="171"/>
      <c r="AR56" s="171"/>
      <c r="AS56" s="171"/>
      <c r="AT56" s="171"/>
      <c r="AU56" s="171"/>
      <c r="AV56" s="171"/>
      <c r="AW56" s="171"/>
      <c r="AX56" s="171"/>
      <c r="AY56" s="171"/>
      <c r="AZ56" s="171"/>
      <c r="BA56" s="171"/>
      <c r="BB56" s="171"/>
      <c r="BC56" s="171"/>
      <c r="BD56" s="171"/>
      <c r="BE56" s="171"/>
      <c r="BF56" s="171"/>
      <c r="BG56" s="171"/>
      <c r="BH56" s="171"/>
      <c r="BI56" s="171"/>
      <c r="BJ56" s="171"/>
      <c r="BK56" s="171"/>
      <c r="BL56" s="171"/>
      <c r="BM56" s="171"/>
      <c r="BN56" s="171"/>
      <c r="BO56" s="171"/>
      <c r="BP56" s="259"/>
    </row>
    <row r="57" spans="2:68" ht="12.75">
      <c r="B57" s="331"/>
      <c r="C57" s="260"/>
      <c r="D57" s="10"/>
      <c r="E57" s="10"/>
      <c r="F57" s="2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261"/>
    </row>
    <row r="58" spans="2:68" ht="13.5" thickBot="1">
      <c r="B58" s="323" t="s">
        <v>530</v>
      </c>
      <c r="C58" s="262"/>
      <c r="D58" s="263" t="s">
        <v>278</v>
      </c>
      <c r="E58" s="264" t="s">
        <v>255</v>
      </c>
      <c r="F58" s="281"/>
      <c r="G58" s="281"/>
      <c r="H58" s="281"/>
      <c r="I58" s="281"/>
      <c r="J58" s="281"/>
      <c r="K58" s="281"/>
      <c r="L58" s="281"/>
      <c r="M58" s="281"/>
      <c r="N58" s="281"/>
      <c r="O58" s="281"/>
      <c r="P58" s="281"/>
      <c r="Q58" s="281"/>
      <c r="R58" s="281"/>
      <c r="S58" s="281"/>
      <c r="T58" s="281"/>
      <c r="U58" s="281"/>
      <c r="V58" s="281"/>
      <c r="W58" s="281"/>
      <c r="X58" s="281"/>
      <c r="Y58" s="281"/>
      <c r="Z58" s="281"/>
      <c r="AA58" s="281"/>
      <c r="AB58" s="281"/>
      <c r="AC58" s="281"/>
      <c r="AD58" s="281"/>
      <c r="AE58" s="281"/>
      <c r="AF58" s="281"/>
      <c r="AG58" s="281"/>
      <c r="AH58" s="281"/>
      <c r="AI58" s="281"/>
      <c r="AJ58" s="281"/>
      <c r="AK58" s="281"/>
      <c r="AL58" s="281"/>
      <c r="AM58" s="281"/>
      <c r="AN58" s="281"/>
      <c r="AO58" s="281"/>
      <c r="AP58" s="281"/>
      <c r="AQ58" s="281"/>
      <c r="AR58" s="281"/>
      <c r="AS58" s="281"/>
      <c r="AT58" s="281"/>
      <c r="AU58" s="281"/>
      <c r="AV58" s="281"/>
      <c r="AW58" s="281"/>
      <c r="AX58" s="281"/>
      <c r="AY58" s="281"/>
      <c r="AZ58" s="281"/>
      <c r="BA58" s="281"/>
      <c r="BB58" s="281"/>
      <c r="BC58" s="281"/>
      <c r="BD58" s="281"/>
      <c r="BE58" s="281"/>
      <c r="BF58" s="281"/>
      <c r="BG58" s="281"/>
      <c r="BH58" s="281"/>
      <c r="BI58" s="281"/>
      <c r="BJ58" s="281"/>
      <c r="BK58" s="281"/>
      <c r="BL58" s="281"/>
      <c r="BM58" s="281"/>
      <c r="BN58" s="281"/>
      <c r="BO58" s="281"/>
      <c r="BP58" s="265"/>
    </row>
    <row r="59" spans="2:68" ht="12.75">
      <c r="B59" s="124"/>
      <c r="C59" s="127"/>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row>
    <row r="60" spans="2:68" ht="13.5" thickBot="1">
      <c r="C60" s="126"/>
      <c r="D60" s="14"/>
      <c r="E60" s="14"/>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128"/>
    </row>
    <row r="61" spans="2:68" ht="12.75">
      <c r="B61" s="318"/>
      <c r="C61" s="243" t="s">
        <v>270</v>
      </c>
      <c r="D61" s="244"/>
      <c r="E61" s="252" t="s">
        <v>254</v>
      </c>
      <c r="F61" s="256">
        <v>2020</v>
      </c>
      <c r="G61" s="256">
        <f t="shared" ref="G61:BG61" si="2">F61+1</f>
        <v>2021</v>
      </c>
      <c r="H61" s="256">
        <f t="shared" si="2"/>
        <v>2022</v>
      </c>
      <c r="I61" s="256">
        <f t="shared" si="2"/>
        <v>2023</v>
      </c>
      <c r="J61" s="256">
        <f t="shared" si="2"/>
        <v>2024</v>
      </c>
      <c r="K61" s="256">
        <f t="shared" si="2"/>
        <v>2025</v>
      </c>
      <c r="L61" s="256">
        <f t="shared" si="2"/>
        <v>2026</v>
      </c>
      <c r="M61" s="256">
        <f t="shared" si="2"/>
        <v>2027</v>
      </c>
      <c r="N61" s="256">
        <f t="shared" si="2"/>
        <v>2028</v>
      </c>
      <c r="O61" s="256">
        <f t="shared" si="2"/>
        <v>2029</v>
      </c>
      <c r="P61" s="256">
        <f t="shared" si="2"/>
        <v>2030</v>
      </c>
      <c r="Q61" s="256">
        <f t="shared" si="2"/>
        <v>2031</v>
      </c>
      <c r="R61" s="256">
        <f t="shared" si="2"/>
        <v>2032</v>
      </c>
      <c r="S61" s="256">
        <f t="shared" si="2"/>
        <v>2033</v>
      </c>
      <c r="T61" s="256">
        <f t="shared" si="2"/>
        <v>2034</v>
      </c>
      <c r="U61" s="256">
        <f t="shared" si="2"/>
        <v>2035</v>
      </c>
      <c r="V61" s="256">
        <f t="shared" si="2"/>
        <v>2036</v>
      </c>
      <c r="W61" s="256">
        <f t="shared" si="2"/>
        <v>2037</v>
      </c>
      <c r="X61" s="256">
        <f t="shared" si="2"/>
        <v>2038</v>
      </c>
      <c r="Y61" s="256">
        <f t="shared" si="2"/>
        <v>2039</v>
      </c>
      <c r="Z61" s="256">
        <f t="shared" si="2"/>
        <v>2040</v>
      </c>
      <c r="AA61" s="256">
        <f t="shared" si="2"/>
        <v>2041</v>
      </c>
      <c r="AB61" s="256">
        <f t="shared" si="2"/>
        <v>2042</v>
      </c>
      <c r="AC61" s="256">
        <f t="shared" si="2"/>
        <v>2043</v>
      </c>
      <c r="AD61" s="256">
        <f t="shared" si="2"/>
        <v>2044</v>
      </c>
      <c r="AE61" s="256">
        <f t="shared" si="2"/>
        <v>2045</v>
      </c>
      <c r="AF61" s="256">
        <f t="shared" si="2"/>
        <v>2046</v>
      </c>
      <c r="AG61" s="256">
        <f t="shared" si="2"/>
        <v>2047</v>
      </c>
      <c r="AH61" s="256">
        <f t="shared" si="2"/>
        <v>2048</v>
      </c>
      <c r="AI61" s="256">
        <f t="shared" si="2"/>
        <v>2049</v>
      </c>
      <c r="AJ61" s="256">
        <f t="shared" si="2"/>
        <v>2050</v>
      </c>
      <c r="AK61" s="256">
        <f t="shared" si="2"/>
        <v>2051</v>
      </c>
      <c r="AL61" s="256">
        <f t="shared" si="2"/>
        <v>2052</v>
      </c>
      <c r="AM61" s="256">
        <f t="shared" si="2"/>
        <v>2053</v>
      </c>
      <c r="AN61" s="256">
        <f t="shared" si="2"/>
        <v>2054</v>
      </c>
      <c r="AO61" s="256">
        <f t="shared" si="2"/>
        <v>2055</v>
      </c>
      <c r="AP61" s="256">
        <f t="shared" si="2"/>
        <v>2056</v>
      </c>
      <c r="AQ61" s="256">
        <f t="shared" si="2"/>
        <v>2057</v>
      </c>
      <c r="AR61" s="256">
        <f t="shared" si="2"/>
        <v>2058</v>
      </c>
      <c r="AS61" s="256">
        <f t="shared" si="2"/>
        <v>2059</v>
      </c>
      <c r="AT61" s="256">
        <f t="shared" si="2"/>
        <v>2060</v>
      </c>
      <c r="AU61" s="256">
        <f t="shared" si="2"/>
        <v>2061</v>
      </c>
      <c r="AV61" s="256">
        <f t="shared" si="2"/>
        <v>2062</v>
      </c>
      <c r="AW61" s="256">
        <f t="shared" si="2"/>
        <v>2063</v>
      </c>
      <c r="AX61" s="256">
        <f t="shared" si="2"/>
        <v>2064</v>
      </c>
      <c r="AY61" s="256">
        <f t="shared" si="2"/>
        <v>2065</v>
      </c>
      <c r="AZ61" s="256">
        <f t="shared" si="2"/>
        <v>2066</v>
      </c>
      <c r="BA61" s="256">
        <f t="shared" si="2"/>
        <v>2067</v>
      </c>
      <c r="BB61" s="256">
        <f t="shared" si="2"/>
        <v>2068</v>
      </c>
      <c r="BC61" s="256">
        <f t="shared" si="2"/>
        <v>2069</v>
      </c>
      <c r="BD61" s="256">
        <f t="shared" si="2"/>
        <v>2070</v>
      </c>
      <c r="BE61" s="256">
        <f t="shared" si="2"/>
        <v>2071</v>
      </c>
      <c r="BF61" s="256">
        <f t="shared" si="2"/>
        <v>2072</v>
      </c>
      <c r="BG61" s="256">
        <f t="shared" si="2"/>
        <v>2073</v>
      </c>
      <c r="BH61" s="256">
        <f>BG61+1</f>
        <v>2074</v>
      </c>
      <c r="BI61" s="256">
        <f t="shared" ref="BI61:BO61" si="3">BH61+1</f>
        <v>2075</v>
      </c>
      <c r="BJ61" s="256">
        <f t="shared" si="3"/>
        <v>2076</v>
      </c>
      <c r="BK61" s="256">
        <f t="shared" si="3"/>
        <v>2077</v>
      </c>
      <c r="BL61" s="256">
        <f t="shared" si="3"/>
        <v>2078</v>
      </c>
      <c r="BM61" s="256">
        <f t="shared" si="3"/>
        <v>2079</v>
      </c>
      <c r="BN61" s="256">
        <f t="shared" si="3"/>
        <v>2080</v>
      </c>
      <c r="BO61" s="256">
        <f t="shared" si="3"/>
        <v>2081</v>
      </c>
      <c r="BP61" s="257" t="s">
        <v>3</v>
      </c>
    </row>
    <row r="62" spans="2:68" ht="12.75">
      <c r="B62" s="331"/>
      <c r="C62" s="564" t="s">
        <v>271</v>
      </c>
      <c r="D62" s="565"/>
      <c r="E62" s="565"/>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266"/>
    </row>
    <row r="63" spans="2:68" ht="38.25">
      <c r="B63" s="335" t="s">
        <v>873</v>
      </c>
      <c r="C63" s="258"/>
      <c r="D63" s="27" t="s">
        <v>8</v>
      </c>
      <c r="E63" s="14" t="s">
        <v>256</v>
      </c>
      <c r="F63" s="404"/>
      <c r="G63" s="404"/>
      <c r="H63" s="404"/>
      <c r="I63" s="404"/>
      <c r="J63" s="404"/>
      <c r="K63" s="404"/>
      <c r="L63" s="404"/>
      <c r="M63" s="404"/>
      <c r="N63" s="404"/>
      <c r="O63" s="404"/>
      <c r="P63" s="404"/>
      <c r="Q63" s="404"/>
      <c r="R63" s="404"/>
      <c r="S63" s="404"/>
      <c r="T63" s="404"/>
      <c r="U63" s="404"/>
      <c r="V63" s="404"/>
      <c r="W63" s="404"/>
      <c r="X63" s="404"/>
      <c r="Y63" s="404"/>
      <c r="Z63" s="404"/>
      <c r="AA63" s="404"/>
      <c r="AB63" s="404"/>
      <c r="AC63" s="404"/>
      <c r="AD63" s="404"/>
      <c r="AE63" s="404"/>
      <c r="AF63" s="404"/>
      <c r="AG63" s="404"/>
      <c r="AH63" s="404"/>
      <c r="AI63" s="404"/>
      <c r="AJ63" s="404"/>
      <c r="AK63" s="404"/>
      <c r="AL63" s="404"/>
      <c r="AM63" s="404"/>
      <c r="AN63" s="404"/>
      <c r="AO63" s="404"/>
      <c r="AP63" s="404"/>
      <c r="AQ63" s="404"/>
      <c r="AR63" s="404"/>
      <c r="AS63" s="404"/>
      <c r="AT63" s="404"/>
      <c r="AU63" s="404"/>
      <c r="AV63" s="404"/>
      <c r="AW63" s="404"/>
      <c r="AX63" s="404"/>
      <c r="AY63" s="404"/>
      <c r="AZ63" s="404"/>
      <c r="BA63" s="404"/>
      <c r="BB63" s="404"/>
      <c r="BC63" s="404"/>
      <c r="BD63" s="404"/>
      <c r="BE63" s="404"/>
      <c r="BF63" s="404"/>
      <c r="BG63" s="404"/>
      <c r="BH63" s="404"/>
      <c r="BI63" s="404"/>
      <c r="BJ63" s="404"/>
      <c r="BK63" s="404"/>
      <c r="BL63" s="404"/>
      <c r="BM63" s="404"/>
      <c r="BN63" s="404"/>
      <c r="BO63" s="404"/>
      <c r="BP63" s="266"/>
    </row>
    <row r="64" spans="2:68" ht="25.5">
      <c r="B64" s="335" t="s">
        <v>622</v>
      </c>
      <c r="C64" s="258" t="s">
        <v>265</v>
      </c>
      <c r="D64" s="117" t="s">
        <v>621</v>
      </c>
      <c r="E64" s="14" t="s">
        <v>255</v>
      </c>
      <c r="F64" s="164"/>
      <c r="G64" s="164"/>
      <c r="H64" s="164"/>
      <c r="I64" s="164"/>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c r="AP64" s="164"/>
      <c r="AQ64" s="164"/>
      <c r="AR64" s="164"/>
      <c r="AS64" s="164"/>
      <c r="AT64" s="164"/>
      <c r="AU64" s="164"/>
      <c r="AV64" s="164"/>
      <c r="AW64" s="164"/>
      <c r="AX64" s="164"/>
      <c r="AY64" s="164"/>
      <c r="AZ64" s="164"/>
      <c r="BA64" s="164"/>
      <c r="BB64" s="164"/>
      <c r="BC64" s="164"/>
      <c r="BD64" s="164"/>
      <c r="BE64" s="164"/>
      <c r="BF64" s="164"/>
      <c r="BG64" s="164"/>
      <c r="BH64" s="164"/>
      <c r="BI64" s="164"/>
      <c r="BJ64" s="164"/>
      <c r="BK64" s="164"/>
      <c r="BL64" s="164"/>
      <c r="BM64" s="164"/>
      <c r="BN64" s="164"/>
      <c r="BO64" s="164"/>
      <c r="BP64" s="259"/>
    </row>
    <row r="65" spans="2:68" ht="12.75">
      <c r="B65" s="336"/>
      <c r="C65" s="267"/>
      <c r="D65" s="117" t="s">
        <v>275</v>
      </c>
      <c r="E65" s="14" t="s">
        <v>255</v>
      </c>
      <c r="F65" s="165"/>
      <c r="G65" s="165"/>
      <c r="H65" s="165"/>
      <c r="I65" s="165"/>
      <c r="J65" s="165"/>
      <c r="K65" s="165"/>
      <c r="L65" s="165"/>
      <c r="M65" s="165"/>
      <c r="N65" s="165"/>
      <c r="O65" s="165"/>
      <c r="P65" s="165"/>
      <c r="Q65" s="165"/>
      <c r="R65" s="165"/>
      <c r="S65" s="165"/>
      <c r="T65" s="165"/>
      <c r="U65" s="165"/>
      <c r="V65" s="165"/>
      <c r="W65" s="165"/>
      <c r="X65" s="165"/>
      <c r="Y65" s="165"/>
      <c r="Z65" s="165"/>
      <c r="AA65" s="165"/>
      <c r="AB65" s="165"/>
      <c r="AC65" s="165"/>
      <c r="AD65" s="165"/>
      <c r="AE65" s="165"/>
      <c r="AF65" s="165"/>
      <c r="AG65" s="165"/>
      <c r="AH65" s="165"/>
      <c r="AI65" s="165"/>
      <c r="AJ65" s="165"/>
      <c r="AK65" s="165"/>
      <c r="AL65" s="165"/>
      <c r="AM65" s="165"/>
      <c r="AN65" s="165"/>
      <c r="AO65" s="165"/>
      <c r="AP65" s="165"/>
      <c r="AQ65" s="165"/>
      <c r="AR65" s="165"/>
      <c r="AS65" s="165"/>
      <c r="AT65" s="165"/>
      <c r="AU65" s="165"/>
      <c r="AV65" s="165"/>
      <c r="AW65" s="165"/>
      <c r="AX65" s="165"/>
      <c r="AY65" s="165"/>
      <c r="AZ65" s="165"/>
      <c r="BA65" s="165"/>
      <c r="BB65" s="165"/>
      <c r="BC65" s="165"/>
      <c r="BD65" s="165"/>
      <c r="BE65" s="165"/>
      <c r="BF65" s="165"/>
      <c r="BG65" s="165"/>
      <c r="BH65" s="165"/>
      <c r="BI65" s="165"/>
      <c r="BJ65" s="165"/>
      <c r="BK65" s="165"/>
      <c r="BL65" s="165"/>
      <c r="BM65" s="165"/>
      <c r="BN65" s="165"/>
      <c r="BO65" s="165"/>
      <c r="BP65" s="259"/>
    </row>
    <row r="66" spans="2:68" ht="12.75">
      <c r="B66" s="495"/>
      <c r="C66" s="258" t="s">
        <v>265</v>
      </c>
      <c r="D66" s="117" t="s">
        <v>748</v>
      </c>
      <c r="E66" s="14"/>
      <c r="F66" s="165"/>
      <c r="G66" s="165"/>
      <c r="H66" s="165"/>
      <c r="I66" s="165"/>
      <c r="J66" s="165"/>
      <c r="K66" s="165"/>
      <c r="L66" s="165"/>
      <c r="M66" s="165"/>
      <c r="N66" s="165"/>
      <c r="O66" s="165"/>
      <c r="P66" s="165"/>
      <c r="Q66" s="165"/>
      <c r="R66" s="165"/>
      <c r="S66" s="165"/>
      <c r="T66" s="165"/>
      <c r="U66" s="165"/>
      <c r="V66" s="165"/>
      <c r="W66" s="165"/>
      <c r="X66" s="165"/>
      <c r="Y66" s="165"/>
      <c r="Z66" s="165"/>
      <c r="AA66" s="165"/>
      <c r="AB66" s="165"/>
      <c r="AC66" s="165"/>
      <c r="AD66" s="165"/>
      <c r="AE66" s="165"/>
      <c r="AF66" s="165"/>
      <c r="AG66" s="165"/>
      <c r="AH66" s="165"/>
      <c r="AI66" s="165"/>
      <c r="AJ66" s="165"/>
      <c r="AK66" s="165"/>
      <c r="AL66" s="165"/>
      <c r="AM66" s="165"/>
      <c r="AN66" s="165"/>
      <c r="AO66" s="165"/>
      <c r="AP66" s="165"/>
      <c r="AQ66" s="165"/>
      <c r="AR66" s="165"/>
      <c r="AS66" s="165"/>
      <c r="AT66" s="165"/>
      <c r="AU66" s="165"/>
      <c r="AV66" s="165"/>
      <c r="AW66" s="165"/>
      <c r="AX66" s="165"/>
      <c r="AY66" s="165"/>
      <c r="AZ66" s="165"/>
      <c r="BA66" s="165"/>
      <c r="BB66" s="165"/>
      <c r="BC66" s="165"/>
      <c r="BD66" s="165"/>
      <c r="BE66" s="165"/>
      <c r="BF66" s="165"/>
      <c r="BG66" s="165"/>
      <c r="BH66" s="165"/>
      <c r="BI66" s="165"/>
      <c r="BJ66" s="165"/>
      <c r="BK66" s="165"/>
      <c r="BL66" s="165"/>
      <c r="BM66" s="165"/>
      <c r="BN66" s="165"/>
      <c r="BO66" s="165"/>
      <c r="BP66" s="259"/>
    </row>
    <row r="67" spans="2:68" ht="25.5">
      <c r="B67" s="315" t="s">
        <v>458</v>
      </c>
      <c r="C67" s="258" t="s">
        <v>265</v>
      </c>
      <c r="D67" s="117" t="s">
        <v>347</v>
      </c>
      <c r="E67" s="117" t="s">
        <v>348</v>
      </c>
      <c r="F67" s="405"/>
      <c r="G67" s="405"/>
      <c r="H67" s="405"/>
      <c r="I67" s="405"/>
      <c r="J67" s="405"/>
      <c r="K67" s="405"/>
      <c r="L67" s="168"/>
      <c r="M67" s="168"/>
      <c r="N67" s="168"/>
      <c r="O67" s="168"/>
      <c r="P67" s="168"/>
      <c r="Q67" s="168"/>
      <c r="R67" s="168"/>
      <c r="S67" s="168"/>
      <c r="T67" s="168"/>
      <c r="U67" s="168"/>
      <c r="V67" s="168"/>
      <c r="W67" s="168"/>
      <c r="X67" s="168"/>
      <c r="Y67" s="168"/>
      <c r="Z67" s="168"/>
      <c r="AA67" s="168"/>
      <c r="AB67" s="168"/>
      <c r="AC67" s="168"/>
      <c r="AD67" s="168"/>
      <c r="AE67" s="168"/>
      <c r="AF67" s="405"/>
      <c r="AG67" s="405"/>
      <c r="AH67" s="405"/>
      <c r="AI67" s="405"/>
      <c r="AJ67" s="405"/>
      <c r="AK67" s="405"/>
      <c r="AL67" s="405"/>
      <c r="AM67" s="405"/>
      <c r="AN67" s="405"/>
      <c r="AO67" s="405"/>
      <c r="AP67" s="405"/>
      <c r="AQ67" s="405"/>
      <c r="AR67" s="405"/>
      <c r="AS67" s="405"/>
      <c r="AT67" s="405"/>
      <c r="AU67" s="405"/>
      <c r="AV67" s="405"/>
      <c r="AW67" s="405"/>
      <c r="AX67" s="405"/>
      <c r="AY67" s="405"/>
      <c r="AZ67" s="405"/>
      <c r="BA67" s="405"/>
      <c r="BB67" s="405"/>
      <c r="BC67" s="405"/>
      <c r="BD67" s="405"/>
      <c r="BE67" s="405"/>
      <c r="BF67" s="405"/>
      <c r="BG67" s="405"/>
      <c r="BH67" s="405"/>
      <c r="BI67" s="405"/>
      <c r="BJ67" s="405"/>
      <c r="BK67" s="405"/>
      <c r="BL67" s="405"/>
      <c r="BM67" s="405"/>
      <c r="BN67" s="405"/>
      <c r="BO67" s="405"/>
      <c r="BP67" s="259"/>
    </row>
    <row r="68" spans="2:68" ht="25.5">
      <c r="B68" s="339" t="s">
        <v>569</v>
      </c>
      <c r="C68" s="258" t="s">
        <v>265</v>
      </c>
      <c r="D68" s="117" t="s">
        <v>349</v>
      </c>
      <c r="E68" s="117" t="s">
        <v>350</v>
      </c>
      <c r="F68" s="351"/>
      <c r="G68" s="351"/>
      <c r="H68" s="351"/>
      <c r="I68" s="351"/>
      <c r="J68" s="351"/>
      <c r="K68" s="351"/>
      <c r="L68" s="351"/>
      <c r="M68" s="351"/>
      <c r="N68" s="351"/>
      <c r="O68" s="351"/>
      <c r="P68" s="351"/>
      <c r="Q68" s="351"/>
      <c r="R68" s="351"/>
      <c r="S68" s="351"/>
      <c r="T68" s="351"/>
      <c r="U68" s="351"/>
      <c r="V68" s="351"/>
      <c r="W68" s="351"/>
      <c r="X68" s="351"/>
      <c r="Y68" s="351"/>
      <c r="Z68" s="351"/>
      <c r="AA68" s="351"/>
      <c r="AB68" s="351"/>
      <c r="AC68" s="351"/>
      <c r="AD68" s="351"/>
      <c r="AE68" s="351"/>
      <c r="AF68" s="351"/>
      <c r="AG68" s="351"/>
      <c r="AH68" s="351"/>
      <c r="AI68" s="351"/>
      <c r="AJ68" s="351"/>
      <c r="AK68" s="351"/>
      <c r="AL68" s="351"/>
      <c r="AM68" s="351"/>
      <c r="AN68" s="351"/>
      <c r="AO68" s="351"/>
      <c r="AP68" s="351"/>
      <c r="AQ68" s="351"/>
      <c r="AR68" s="351"/>
      <c r="AS68" s="351"/>
      <c r="AT68" s="351"/>
      <c r="AU68" s="351"/>
      <c r="AV68" s="351"/>
      <c r="AW68" s="351"/>
      <c r="AX68" s="351"/>
      <c r="AY68" s="351"/>
      <c r="AZ68" s="351"/>
      <c r="BA68" s="351"/>
      <c r="BB68" s="351"/>
      <c r="BC68" s="351"/>
      <c r="BD68" s="351"/>
      <c r="BE68" s="351"/>
      <c r="BF68" s="351"/>
      <c r="BG68" s="351"/>
      <c r="BH68" s="351"/>
      <c r="BI68" s="351"/>
      <c r="BJ68" s="351"/>
      <c r="BK68" s="351"/>
      <c r="BL68" s="351"/>
      <c r="BM68" s="351"/>
      <c r="BN68" s="351"/>
      <c r="BO68" s="351"/>
      <c r="BP68" s="259"/>
    </row>
    <row r="69" spans="2:68" ht="12.75">
      <c r="B69" s="334"/>
      <c r="C69" s="267"/>
      <c r="D69" s="117" t="s">
        <v>351</v>
      </c>
      <c r="E69" s="117" t="s">
        <v>255</v>
      </c>
      <c r="F69" s="166"/>
      <c r="G69" s="166"/>
      <c r="H69" s="166"/>
      <c r="I69" s="166"/>
      <c r="J69" s="166"/>
      <c r="K69" s="166"/>
      <c r="L69" s="166"/>
      <c r="M69" s="166"/>
      <c r="N69" s="166"/>
      <c r="O69" s="166"/>
      <c r="P69" s="166"/>
      <c r="Q69" s="166"/>
      <c r="R69" s="166"/>
      <c r="S69" s="166"/>
      <c r="T69" s="166"/>
      <c r="U69" s="166"/>
      <c r="V69" s="166"/>
      <c r="W69" s="166"/>
      <c r="X69" s="166"/>
      <c r="Y69" s="166"/>
      <c r="Z69" s="166"/>
      <c r="AA69" s="166"/>
      <c r="AB69" s="166"/>
      <c r="AC69" s="166"/>
      <c r="AD69" s="166"/>
      <c r="AE69" s="166"/>
      <c r="AF69" s="166"/>
      <c r="AG69" s="166"/>
      <c r="AH69" s="166"/>
      <c r="AI69" s="166"/>
      <c r="AJ69" s="166"/>
      <c r="AK69" s="166"/>
      <c r="AL69" s="166"/>
      <c r="AM69" s="166"/>
      <c r="AN69" s="166"/>
      <c r="AO69" s="166"/>
      <c r="AP69" s="166"/>
      <c r="AQ69" s="166"/>
      <c r="AR69" s="166"/>
      <c r="AS69" s="166"/>
      <c r="AT69" s="166"/>
      <c r="AU69" s="166"/>
      <c r="AV69" s="166"/>
      <c r="AW69" s="166"/>
      <c r="AX69" s="166"/>
      <c r="AY69" s="166"/>
      <c r="AZ69" s="166"/>
      <c r="BA69" s="166"/>
      <c r="BB69" s="166"/>
      <c r="BC69" s="166"/>
      <c r="BD69" s="166"/>
      <c r="BE69" s="166"/>
      <c r="BF69" s="166"/>
      <c r="BG69" s="166"/>
      <c r="BH69" s="166"/>
      <c r="BI69" s="166"/>
      <c r="BJ69" s="166"/>
      <c r="BK69" s="166"/>
      <c r="BL69" s="166"/>
      <c r="BM69" s="166"/>
      <c r="BN69" s="166"/>
      <c r="BO69" s="166"/>
      <c r="BP69" s="259"/>
    </row>
    <row r="70" spans="2:68" s="121" customFormat="1" ht="12.75">
      <c r="B70" s="337"/>
      <c r="C70" s="260"/>
      <c r="D70" s="120" t="s">
        <v>324</v>
      </c>
      <c r="E70" s="120" t="s">
        <v>255</v>
      </c>
      <c r="F70" s="169"/>
      <c r="G70" s="169"/>
      <c r="H70" s="169"/>
      <c r="I70" s="169"/>
      <c r="J70" s="169"/>
      <c r="K70" s="169"/>
      <c r="L70" s="169"/>
      <c r="M70" s="169"/>
      <c r="N70" s="169"/>
      <c r="O70" s="169"/>
      <c r="P70" s="169"/>
      <c r="Q70" s="169"/>
      <c r="R70" s="169"/>
      <c r="S70" s="169"/>
      <c r="T70" s="169"/>
      <c r="U70" s="169"/>
      <c r="V70" s="169"/>
      <c r="W70" s="169"/>
      <c r="X70" s="169"/>
      <c r="Y70" s="169"/>
      <c r="Z70" s="169"/>
      <c r="AA70" s="169"/>
      <c r="AB70" s="169"/>
      <c r="AC70" s="169"/>
      <c r="AD70" s="169"/>
      <c r="AE70" s="169"/>
      <c r="AF70" s="169"/>
      <c r="AG70" s="169"/>
      <c r="AH70" s="169"/>
      <c r="AI70" s="169"/>
      <c r="AJ70" s="169"/>
      <c r="AK70" s="169"/>
      <c r="AL70" s="169"/>
      <c r="AM70" s="169"/>
      <c r="AN70" s="169"/>
      <c r="AO70" s="169"/>
      <c r="AP70" s="169"/>
      <c r="AQ70" s="169"/>
      <c r="AR70" s="169"/>
      <c r="AS70" s="169"/>
      <c r="AT70" s="169"/>
      <c r="AU70" s="169"/>
      <c r="AV70" s="169"/>
      <c r="AW70" s="169"/>
      <c r="AX70" s="169"/>
      <c r="AY70" s="169"/>
      <c r="AZ70" s="169"/>
      <c r="BA70" s="169"/>
      <c r="BB70" s="169"/>
      <c r="BC70" s="169"/>
      <c r="BD70" s="169"/>
      <c r="BE70" s="169"/>
      <c r="BF70" s="169"/>
      <c r="BG70" s="169"/>
      <c r="BH70" s="169"/>
      <c r="BI70" s="169"/>
      <c r="BJ70" s="169"/>
      <c r="BK70" s="169"/>
      <c r="BL70" s="169"/>
      <c r="BM70" s="169"/>
      <c r="BN70" s="169"/>
      <c r="BO70" s="169"/>
      <c r="BP70" s="259"/>
    </row>
    <row r="71" spans="2:68" s="14" customFormat="1" ht="12.75">
      <c r="B71" s="331"/>
      <c r="C71" s="260"/>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259"/>
    </row>
    <row r="72" spans="2:68" ht="12.75">
      <c r="B72" s="331"/>
      <c r="C72" s="564" t="s">
        <v>272</v>
      </c>
      <c r="D72" s="565"/>
      <c r="E72" s="565"/>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266"/>
    </row>
    <row r="73" spans="2:68" ht="12.75">
      <c r="B73" s="331"/>
      <c r="C73" s="258"/>
      <c r="D73" s="557" t="s">
        <v>847</v>
      </c>
      <c r="E73" s="14" t="s">
        <v>256</v>
      </c>
      <c r="F73" s="404"/>
      <c r="G73" s="404"/>
      <c r="H73" s="404"/>
      <c r="I73" s="404"/>
      <c r="J73" s="404"/>
      <c r="K73" s="404"/>
      <c r="L73" s="404"/>
      <c r="M73" s="404"/>
      <c r="N73" s="404"/>
      <c r="O73" s="404"/>
      <c r="P73" s="404"/>
      <c r="Q73" s="404"/>
      <c r="R73" s="404"/>
      <c r="S73" s="404"/>
      <c r="T73" s="404"/>
      <c r="U73" s="404"/>
      <c r="V73" s="404"/>
      <c r="W73" s="404"/>
      <c r="X73" s="404"/>
      <c r="Y73" s="404"/>
      <c r="Z73" s="404"/>
      <c r="AA73" s="404"/>
      <c r="AB73" s="404"/>
      <c r="AC73" s="404"/>
      <c r="AD73" s="404"/>
      <c r="AE73" s="404"/>
      <c r="AF73" s="404"/>
      <c r="AG73" s="404"/>
      <c r="AH73" s="404"/>
      <c r="AI73" s="404"/>
      <c r="AJ73" s="404"/>
      <c r="AK73" s="404"/>
      <c r="AL73" s="404"/>
      <c r="AM73" s="404"/>
      <c r="AN73" s="404"/>
      <c r="AO73" s="404"/>
      <c r="AP73" s="404"/>
      <c r="AQ73" s="404"/>
      <c r="AR73" s="404"/>
      <c r="AS73" s="404"/>
      <c r="AT73" s="404"/>
      <c r="AU73" s="404"/>
      <c r="AV73" s="404"/>
      <c r="AW73" s="404"/>
      <c r="AX73" s="404"/>
      <c r="AY73" s="404"/>
      <c r="AZ73" s="404"/>
      <c r="BA73" s="404"/>
      <c r="BB73" s="404"/>
      <c r="BC73" s="404"/>
      <c r="BD73" s="404"/>
      <c r="BE73" s="404"/>
      <c r="BF73" s="404"/>
      <c r="BG73" s="404"/>
      <c r="BH73" s="404"/>
      <c r="BI73" s="404"/>
      <c r="BJ73" s="404"/>
      <c r="BK73" s="404"/>
      <c r="BL73" s="404"/>
      <c r="BM73" s="404"/>
      <c r="BN73" s="404"/>
      <c r="BO73" s="404"/>
      <c r="BP73" s="266"/>
    </row>
    <row r="74" spans="2:68" s="14" customFormat="1" ht="25.5">
      <c r="B74" s="322" t="s">
        <v>624</v>
      </c>
      <c r="C74" s="260"/>
      <c r="D74" s="14" t="str">
        <f>IF(D6="rural","Dispalced Fuel Price","Avoided Generation Cost")</f>
        <v>Avoided Generation Cost</v>
      </c>
      <c r="E74" s="117" t="s">
        <v>623</v>
      </c>
      <c r="F74" s="353"/>
      <c r="G74" s="353"/>
      <c r="H74" s="353"/>
      <c r="I74" s="353"/>
      <c r="J74" s="353"/>
      <c r="K74" s="353"/>
      <c r="L74" s="353"/>
      <c r="M74" s="353"/>
      <c r="N74" s="353"/>
      <c r="O74" s="353"/>
      <c r="P74" s="353"/>
      <c r="Q74" s="353"/>
      <c r="R74" s="353"/>
      <c r="S74" s="353"/>
      <c r="T74" s="353"/>
      <c r="U74" s="353"/>
      <c r="V74" s="353"/>
      <c r="W74" s="353"/>
      <c r="X74" s="353"/>
      <c r="Y74" s="353"/>
      <c r="Z74" s="353"/>
      <c r="AA74" s="353"/>
      <c r="AB74" s="353"/>
      <c r="AC74" s="353"/>
      <c r="AD74" s="353"/>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259"/>
    </row>
    <row r="75" spans="2:68" ht="25.5">
      <c r="B75" s="315" t="s">
        <v>863</v>
      </c>
      <c r="C75" s="258" t="s">
        <v>265</v>
      </c>
      <c r="D75" s="117" t="s">
        <v>848</v>
      </c>
      <c r="E75" s="14" t="s">
        <v>255</v>
      </c>
      <c r="F75" s="164"/>
      <c r="G75" s="164"/>
      <c r="H75" s="164"/>
      <c r="I75" s="164"/>
      <c r="J75" s="164"/>
      <c r="K75" s="164"/>
      <c r="L75" s="164"/>
      <c r="M75" s="164"/>
      <c r="N75" s="164"/>
      <c r="O75" s="164"/>
      <c r="P75" s="164"/>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64"/>
      <c r="AV75" s="164"/>
      <c r="AW75" s="164"/>
      <c r="AX75" s="164"/>
      <c r="AY75" s="164"/>
      <c r="AZ75" s="164"/>
      <c r="BA75" s="164"/>
      <c r="BB75" s="164"/>
      <c r="BC75" s="164"/>
      <c r="BD75" s="164"/>
      <c r="BE75" s="164"/>
      <c r="BF75" s="164"/>
      <c r="BG75" s="164"/>
      <c r="BH75" s="164"/>
      <c r="BI75" s="164"/>
      <c r="BJ75" s="164"/>
      <c r="BK75" s="164"/>
      <c r="BL75" s="164"/>
      <c r="BM75" s="164"/>
      <c r="BN75" s="164"/>
      <c r="BO75" s="164"/>
      <c r="BP75" s="259"/>
    </row>
    <row r="76" spans="2:68" ht="51">
      <c r="B76" s="322" t="s">
        <v>862</v>
      </c>
      <c r="C76" s="258"/>
      <c r="D76" s="117" t="s">
        <v>849</v>
      </c>
      <c r="E76" s="14" t="s">
        <v>255</v>
      </c>
      <c r="F76" s="164"/>
      <c r="G76" s="164"/>
      <c r="H76" s="164"/>
      <c r="I76" s="164"/>
      <c r="J76" s="164"/>
      <c r="K76" s="164"/>
      <c r="L76" s="164"/>
      <c r="M76" s="164"/>
      <c r="N76" s="164"/>
      <c r="O76" s="164"/>
      <c r="P76" s="164"/>
      <c r="Q76" s="164"/>
      <c r="R76" s="164"/>
      <c r="S76" s="164"/>
      <c r="T76" s="164"/>
      <c r="U76" s="164"/>
      <c r="V76" s="164"/>
      <c r="W76" s="164"/>
      <c r="X76" s="164"/>
      <c r="Y76" s="164"/>
      <c r="Z76" s="164"/>
      <c r="AA76" s="164"/>
      <c r="AB76" s="164"/>
      <c r="AC76" s="164"/>
      <c r="AD76" s="164"/>
      <c r="AE76" s="164"/>
      <c r="AF76" s="164"/>
      <c r="AG76" s="164"/>
      <c r="AH76" s="164"/>
      <c r="AI76" s="164"/>
      <c r="AJ76" s="164"/>
      <c r="AK76" s="164"/>
      <c r="AL76" s="164"/>
      <c r="AM76" s="164"/>
      <c r="AN76" s="164"/>
      <c r="AO76" s="164"/>
      <c r="AP76" s="164"/>
      <c r="AQ76" s="164"/>
      <c r="AR76" s="164"/>
      <c r="AS76" s="164"/>
      <c r="AT76" s="164"/>
      <c r="AU76" s="164"/>
      <c r="AV76" s="164"/>
      <c r="AW76" s="164"/>
      <c r="AX76" s="164"/>
      <c r="AY76" s="164"/>
      <c r="AZ76" s="164"/>
      <c r="BA76" s="164"/>
      <c r="BB76" s="164"/>
      <c r="BC76" s="164"/>
      <c r="BD76" s="164"/>
      <c r="BE76" s="164"/>
      <c r="BF76" s="164"/>
      <c r="BG76" s="164"/>
      <c r="BH76" s="164"/>
      <c r="BI76" s="164"/>
      <c r="BJ76" s="164"/>
      <c r="BK76" s="164"/>
      <c r="BL76" s="164"/>
      <c r="BM76" s="164"/>
      <c r="BN76" s="164"/>
      <c r="BO76" s="164"/>
      <c r="BP76" s="259"/>
    </row>
    <row r="77" spans="2:68" ht="12.75">
      <c r="B77" s="331"/>
      <c r="C77" s="258"/>
      <c r="D77" s="117" t="s">
        <v>850</v>
      </c>
      <c r="E77" s="14" t="str">
        <f>IF(D6="Railbelt South of Alaska Range","mmBtu per year","gallons per year")</f>
        <v>gallons per year</v>
      </c>
      <c r="F77" s="406"/>
      <c r="G77" s="406"/>
      <c r="H77" s="406"/>
      <c r="I77" s="406"/>
      <c r="J77" s="406"/>
      <c r="K77" s="406"/>
      <c r="L77" s="406"/>
      <c r="M77" s="406"/>
      <c r="N77" s="406"/>
      <c r="O77" s="406"/>
      <c r="P77" s="406"/>
      <c r="Q77" s="406"/>
      <c r="R77" s="406"/>
      <c r="S77" s="406"/>
      <c r="T77" s="406"/>
      <c r="U77" s="406"/>
      <c r="V77" s="406"/>
      <c r="W77" s="406"/>
      <c r="X77" s="406"/>
      <c r="Y77" s="406"/>
      <c r="Z77" s="406"/>
      <c r="AA77" s="406"/>
      <c r="AB77" s="406"/>
      <c r="AC77" s="406"/>
      <c r="AD77" s="406"/>
      <c r="AE77" s="406"/>
      <c r="AF77" s="406"/>
      <c r="AG77" s="406"/>
      <c r="AH77" s="406"/>
      <c r="AI77" s="406"/>
      <c r="AJ77" s="406"/>
      <c r="AK77" s="406"/>
      <c r="AL77" s="406"/>
      <c r="AM77" s="406"/>
      <c r="AN77" s="406"/>
      <c r="AO77" s="406"/>
      <c r="AP77" s="406"/>
      <c r="AQ77" s="406"/>
      <c r="AR77" s="406"/>
      <c r="AS77" s="406"/>
      <c r="AT77" s="406"/>
      <c r="AU77" s="406"/>
      <c r="AV77" s="406"/>
      <c r="AW77" s="406"/>
      <c r="AX77" s="406"/>
      <c r="AY77" s="406"/>
      <c r="AZ77" s="406"/>
      <c r="BA77" s="406"/>
      <c r="BB77" s="406"/>
      <c r="BC77" s="406"/>
      <c r="BD77" s="406"/>
      <c r="BE77" s="406"/>
      <c r="BF77" s="406"/>
      <c r="BG77" s="406"/>
      <c r="BH77" s="406"/>
      <c r="BI77" s="406"/>
      <c r="BJ77" s="406"/>
      <c r="BK77" s="406"/>
      <c r="BL77" s="406"/>
      <c r="BM77" s="406"/>
      <c r="BN77" s="406"/>
      <c r="BO77" s="406"/>
      <c r="BP77" s="259"/>
    </row>
    <row r="78" spans="2:68" ht="12.75">
      <c r="B78" s="331"/>
      <c r="C78" s="258"/>
      <c r="D78" s="117" t="s">
        <v>851</v>
      </c>
      <c r="E78" s="117" t="s">
        <v>255</v>
      </c>
      <c r="F78" s="167"/>
      <c r="G78" s="167"/>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67"/>
      <c r="AV78" s="167"/>
      <c r="AW78" s="167"/>
      <c r="AX78" s="167"/>
      <c r="AY78" s="167"/>
      <c r="AZ78" s="167"/>
      <c r="BA78" s="167"/>
      <c r="BB78" s="167"/>
      <c r="BC78" s="167"/>
      <c r="BD78" s="167"/>
      <c r="BE78" s="167"/>
      <c r="BF78" s="167"/>
      <c r="BG78" s="167"/>
      <c r="BH78" s="167"/>
      <c r="BI78" s="167"/>
      <c r="BJ78" s="167"/>
      <c r="BK78" s="167"/>
      <c r="BL78" s="167"/>
      <c r="BM78" s="167"/>
      <c r="BN78" s="167"/>
      <c r="BO78" s="167"/>
      <c r="BP78" s="259"/>
    </row>
    <row r="79" spans="2:68" s="121" customFormat="1" ht="13.5" thickBot="1">
      <c r="B79" s="338"/>
      <c r="C79" s="262"/>
      <c r="D79" s="264" t="s">
        <v>876</v>
      </c>
      <c r="E79" s="264" t="s">
        <v>255</v>
      </c>
      <c r="F79" s="270"/>
      <c r="G79" s="270"/>
      <c r="H79" s="270"/>
      <c r="I79" s="270"/>
      <c r="J79" s="270"/>
      <c r="K79" s="270"/>
      <c r="L79" s="270"/>
      <c r="M79" s="270"/>
      <c r="N79" s="270"/>
      <c r="O79" s="270"/>
      <c r="P79" s="270"/>
      <c r="Q79" s="270"/>
      <c r="R79" s="270"/>
      <c r="S79" s="270"/>
      <c r="T79" s="270"/>
      <c r="U79" s="270"/>
      <c r="V79" s="270"/>
      <c r="W79" s="270"/>
      <c r="X79" s="270"/>
      <c r="Y79" s="270"/>
      <c r="Z79" s="270"/>
      <c r="AA79" s="270"/>
      <c r="AB79" s="270"/>
      <c r="AC79" s="270"/>
      <c r="AD79" s="270"/>
      <c r="AE79" s="270"/>
      <c r="AF79" s="270"/>
      <c r="AG79" s="270"/>
      <c r="AH79" s="270"/>
      <c r="AI79" s="270"/>
      <c r="AJ79" s="270"/>
      <c r="AK79" s="270"/>
      <c r="AL79" s="270"/>
      <c r="AM79" s="270"/>
      <c r="AN79" s="270"/>
      <c r="AO79" s="270"/>
      <c r="AP79" s="270"/>
      <c r="AQ79" s="270"/>
      <c r="AR79" s="270"/>
      <c r="AS79" s="270"/>
      <c r="AT79" s="270"/>
      <c r="AU79" s="270"/>
      <c r="AV79" s="270"/>
      <c r="AW79" s="270"/>
      <c r="AX79" s="270"/>
      <c r="AY79" s="270"/>
      <c r="AZ79" s="270"/>
      <c r="BA79" s="270"/>
      <c r="BB79" s="270"/>
      <c r="BC79" s="270"/>
      <c r="BD79" s="270"/>
      <c r="BE79" s="270"/>
      <c r="BF79" s="270"/>
      <c r="BG79" s="270"/>
      <c r="BH79" s="270"/>
      <c r="BI79" s="270"/>
      <c r="BJ79" s="270"/>
      <c r="BK79" s="270"/>
      <c r="BL79" s="270"/>
      <c r="BM79" s="270"/>
      <c r="BN79" s="270"/>
      <c r="BO79" s="270"/>
      <c r="BP79" s="265"/>
    </row>
    <row r="80" spans="2:68" ht="12.75">
      <c r="C80" s="127"/>
      <c r="D80" s="14"/>
      <c r="E80" s="14"/>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128"/>
    </row>
    <row r="81" spans="2:68" ht="12.75">
      <c r="C81" s="127"/>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row>
    <row r="82" spans="2:68" ht="13.5" thickBot="1">
      <c r="C82" s="127"/>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row>
    <row r="83" spans="2:68" ht="12.75">
      <c r="B83" s="318"/>
      <c r="C83" s="243" t="s">
        <v>273</v>
      </c>
      <c r="D83" s="244"/>
      <c r="E83" s="252" t="s">
        <v>254</v>
      </c>
      <c r="F83" s="256">
        <v>2020</v>
      </c>
      <c r="G83" s="256">
        <f t="shared" ref="G83:BG83" si="4">F83+1</f>
        <v>2021</v>
      </c>
      <c r="H83" s="256">
        <f t="shared" si="4"/>
        <v>2022</v>
      </c>
      <c r="I83" s="256">
        <f t="shared" si="4"/>
        <v>2023</v>
      </c>
      <c r="J83" s="256">
        <f t="shared" si="4"/>
        <v>2024</v>
      </c>
      <c r="K83" s="256">
        <f t="shared" si="4"/>
        <v>2025</v>
      </c>
      <c r="L83" s="256">
        <f t="shared" si="4"/>
        <v>2026</v>
      </c>
      <c r="M83" s="256">
        <f t="shared" si="4"/>
        <v>2027</v>
      </c>
      <c r="N83" s="256">
        <f t="shared" si="4"/>
        <v>2028</v>
      </c>
      <c r="O83" s="256">
        <f t="shared" si="4"/>
        <v>2029</v>
      </c>
      <c r="P83" s="256">
        <f t="shared" si="4"/>
        <v>2030</v>
      </c>
      <c r="Q83" s="256">
        <f t="shared" si="4"/>
        <v>2031</v>
      </c>
      <c r="R83" s="256">
        <f t="shared" si="4"/>
        <v>2032</v>
      </c>
      <c r="S83" s="256">
        <f t="shared" si="4"/>
        <v>2033</v>
      </c>
      <c r="T83" s="256">
        <f t="shared" si="4"/>
        <v>2034</v>
      </c>
      <c r="U83" s="256">
        <f t="shared" si="4"/>
        <v>2035</v>
      </c>
      <c r="V83" s="256">
        <f t="shared" si="4"/>
        <v>2036</v>
      </c>
      <c r="W83" s="256">
        <f t="shared" si="4"/>
        <v>2037</v>
      </c>
      <c r="X83" s="256">
        <f t="shared" si="4"/>
        <v>2038</v>
      </c>
      <c r="Y83" s="256">
        <f t="shared" si="4"/>
        <v>2039</v>
      </c>
      <c r="Z83" s="256">
        <f t="shared" si="4"/>
        <v>2040</v>
      </c>
      <c r="AA83" s="256">
        <f t="shared" si="4"/>
        <v>2041</v>
      </c>
      <c r="AB83" s="256">
        <f t="shared" si="4"/>
        <v>2042</v>
      </c>
      <c r="AC83" s="256">
        <f t="shared" si="4"/>
        <v>2043</v>
      </c>
      <c r="AD83" s="256">
        <f t="shared" si="4"/>
        <v>2044</v>
      </c>
      <c r="AE83" s="256">
        <f t="shared" si="4"/>
        <v>2045</v>
      </c>
      <c r="AF83" s="256">
        <f t="shared" si="4"/>
        <v>2046</v>
      </c>
      <c r="AG83" s="256">
        <f t="shared" si="4"/>
        <v>2047</v>
      </c>
      <c r="AH83" s="256">
        <f t="shared" si="4"/>
        <v>2048</v>
      </c>
      <c r="AI83" s="256">
        <f t="shared" si="4"/>
        <v>2049</v>
      </c>
      <c r="AJ83" s="256">
        <f t="shared" si="4"/>
        <v>2050</v>
      </c>
      <c r="AK83" s="256">
        <f t="shared" si="4"/>
        <v>2051</v>
      </c>
      <c r="AL83" s="256">
        <f t="shared" si="4"/>
        <v>2052</v>
      </c>
      <c r="AM83" s="256">
        <f t="shared" si="4"/>
        <v>2053</v>
      </c>
      <c r="AN83" s="256">
        <f t="shared" si="4"/>
        <v>2054</v>
      </c>
      <c r="AO83" s="256">
        <f t="shared" si="4"/>
        <v>2055</v>
      </c>
      <c r="AP83" s="256">
        <f t="shared" si="4"/>
        <v>2056</v>
      </c>
      <c r="AQ83" s="256">
        <f t="shared" si="4"/>
        <v>2057</v>
      </c>
      <c r="AR83" s="256">
        <f t="shared" si="4"/>
        <v>2058</v>
      </c>
      <c r="AS83" s="256">
        <f t="shared" si="4"/>
        <v>2059</v>
      </c>
      <c r="AT83" s="256">
        <f t="shared" si="4"/>
        <v>2060</v>
      </c>
      <c r="AU83" s="256">
        <f t="shared" si="4"/>
        <v>2061</v>
      </c>
      <c r="AV83" s="256">
        <f t="shared" si="4"/>
        <v>2062</v>
      </c>
      <c r="AW83" s="256">
        <f t="shared" si="4"/>
        <v>2063</v>
      </c>
      <c r="AX83" s="256">
        <f t="shared" si="4"/>
        <v>2064</v>
      </c>
      <c r="AY83" s="256">
        <f t="shared" si="4"/>
        <v>2065</v>
      </c>
      <c r="AZ83" s="256">
        <f t="shared" si="4"/>
        <v>2066</v>
      </c>
      <c r="BA83" s="256">
        <f t="shared" si="4"/>
        <v>2067</v>
      </c>
      <c r="BB83" s="256">
        <f t="shared" si="4"/>
        <v>2068</v>
      </c>
      <c r="BC83" s="256">
        <f t="shared" si="4"/>
        <v>2069</v>
      </c>
      <c r="BD83" s="256">
        <f t="shared" si="4"/>
        <v>2070</v>
      </c>
      <c r="BE83" s="256">
        <f t="shared" si="4"/>
        <v>2071</v>
      </c>
      <c r="BF83" s="256">
        <f t="shared" si="4"/>
        <v>2072</v>
      </c>
      <c r="BG83" s="256">
        <f t="shared" si="4"/>
        <v>2073</v>
      </c>
      <c r="BH83" s="256">
        <f>BG83+1</f>
        <v>2074</v>
      </c>
      <c r="BI83" s="256">
        <f t="shared" ref="BI83:BO83" si="5">BH83+1</f>
        <v>2075</v>
      </c>
      <c r="BJ83" s="256">
        <f t="shared" si="5"/>
        <v>2076</v>
      </c>
      <c r="BK83" s="256">
        <f t="shared" si="5"/>
        <v>2077</v>
      </c>
      <c r="BL83" s="256">
        <f t="shared" si="5"/>
        <v>2078</v>
      </c>
      <c r="BM83" s="256">
        <f t="shared" si="5"/>
        <v>2079</v>
      </c>
      <c r="BN83" s="256">
        <f t="shared" si="5"/>
        <v>2080</v>
      </c>
      <c r="BO83" s="256">
        <f t="shared" si="5"/>
        <v>2081</v>
      </c>
      <c r="BP83" s="257" t="s">
        <v>3</v>
      </c>
    </row>
    <row r="84" spans="2:68" ht="12.75">
      <c r="B84" s="331"/>
      <c r="C84" s="564" t="s">
        <v>271</v>
      </c>
      <c r="D84" s="570"/>
      <c r="E84" s="570"/>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271"/>
    </row>
    <row r="85" spans="2:68" ht="12.75">
      <c r="B85" s="331"/>
      <c r="C85" s="272"/>
      <c r="D85" s="14"/>
      <c r="E85" s="14"/>
      <c r="F85" s="407"/>
      <c r="G85" s="407"/>
      <c r="H85" s="407"/>
      <c r="I85" s="407"/>
      <c r="J85" s="407"/>
      <c r="K85" s="407"/>
      <c r="L85" s="407"/>
      <c r="M85" s="407"/>
      <c r="N85" s="407"/>
      <c r="O85" s="407"/>
      <c r="P85" s="407"/>
      <c r="Q85" s="407"/>
      <c r="R85" s="407"/>
      <c r="S85" s="407"/>
      <c r="T85" s="407"/>
      <c r="U85" s="407"/>
      <c r="V85" s="407"/>
      <c r="W85" s="407"/>
      <c r="X85" s="407"/>
      <c r="Y85" s="407"/>
      <c r="Z85" s="407"/>
      <c r="AA85" s="407"/>
      <c r="AB85" s="407"/>
      <c r="AC85" s="407"/>
      <c r="AD85" s="407"/>
      <c r="AE85" s="407"/>
      <c r="AF85" s="407"/>
      <c r="AG85" s="407"/>
      <c r="AH85" s="407"/>
      <c r="AI85" s="407"/>
      <c r="AJ85" s="407"/>
      <c r="AK85" s="407"/>
      <c r="AL85" s="407"/>
      <c r="AM85" s="407"/>
      <c r="AN85" s="407"/>
      <c r="AO85" s="407"/>
      <c r="AP85" s="407"/>
      <c r="AQ85" s="407"/>
      <c r="AR85" s="407"/>
      <c r="AS85" s="407"/>
      <c r="AT85" s="407"/>
      <c r="AU85" s="407"/>
      <c r="AV85" s="407"/>
      <c r="AW85" s="407"/>
      <c r="AX85" s="407"/>
      <c r="AY85" s="407"/>
      <c r="AZ85" s="407"/>
      <c r="BA85" s="407"/>
      <c r="BB85" s="407"/>
      <c r="BC85" s="407"/>
      <c r="BD85" s="407"/>
      <c r="BE85" s="407"/>
      <c r="BF85" s="407"/>
      <c r="BG85" s="407"/>
      <c r="BH85" s="407"/>
      <c r="BI85" s="407"/>
      <c r="BJ85" s="407"/>
      <c r="BK85" s="407"/>
      <c r="BL85" s="407"/>
      <c r="BM85" s="407"/>
      <c r="BN85" s="407"/>
      <c r="BO85" s="407"/>
      <c r="BP85" s="259"/>
    </row>
    <row r="86" spans="2:68" ht="25.5">
      <c r="B86" s="315" t="s">
        <v>569</v>
      </c>
      <c r="C86" s="272" t="s">
        <v>265</v>
      </c>
      <c r="D86" s="117" t="s">
        <v>335</v>
      </c>
      <c r="E86" s="14" t="s">
        <v>255</v>
      </c>
      <c r="F86" s="170"/>
      <c r="G86" s="170"/>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70"/>
      <c r="AV86" s="170"/>
      <c r="AW86" s="170"/>
      <c r="AX86" s="170"/>
      <c r="AY86" s="170"/>
      <c r="AZ86" s="170"/>
      <c r="BA86" s="170"/>
      <c r="BB86" s="170"/>
      <c r="BC86" s="170"/>
      <c r="BD86" s="170"/>
      <c r="BE86" s="170"/>
      <c r="BF86" s="170"/>
      <c r="BG86" s="170"/>
      <c r="BH86" s="170"/>
      <c r="BI86" s="170"/>
      <c r="BJ86" s="170"/>
      <c r="BK86" s="170"/>
      <c r="BL86" s="170"/>
      <c r="BM86" s="170"/>
      <c r="BN86" s="170"/>
      <c r="BO86" s="170"/>
      <c r="BP86" s="259"/>
    </row>
    <row r="87" spans="2:68" ht="25.5">
      <c r="B87" s="315" t="s">
        <v>569</v>
      </c>
      <c r="C87" s="272" t="s">
        <v>265</v>
      </c>
      <c r="D87" s="117" t="s">
        <v>277</v>
      </c>
      <c r="E87" s="14" t="s">
        <v>255</v>
      </c>
      <c r="F87" s="170"/>
      <c r="G87" s="170"/>
      <c r="H87" s="170"/>
      <c r="I87" s="170"/>
      <c r="J87" s="170"/>
      <c r="K87" s="170"/>
      <c r="L87" s="170"/>
      <c r="M87" s="170"/>
      <c r="N87" s="170"/>
      <c r="O87" s="170"/>
      <c r="P87" s="170"/>
      <c r="Q87" s="170"/>
      <c r="R87" s="170"/>
      <c r="S87" s="170"/>
      <c r="T87" s="170"/>
      <c r="U87" s="170"/>
      <c r="V87" s="170"/>
      <c r="W87" s="170"/>
      <c r="X87" s="170"/>
      <c r="Y87" s="170"/>
      <c r="Z87" s="170"/>
      <c r="AA87" s="170"/>
      <c r="AB87" s="170"/>
      <c r="AC87" s="170"/>
      <c r="AD87" s="170"/>
      <c r="AE87" s="170"/>
      <c r="AF87" s="170"/>
      <c r="AG87" s="170"/>
      <c r="AH87" s="170"/>
      <c r="AI87" s="170"/>
      <c r="AJ87" s="170"/>
      <c r="AK87" s="170"/>
      <c r="AL87" s="170"/>
      <c r="AM87" s="170"/>
      <c r="AN87" s="170"/>
      <c r="AO87" s="170"/>
      <c r="AP87" s="170"/>
      <c r="AQ87" s="170"/>
      <c r="AR87" s="170"/>
      <c r="AS87" s="170"/>
      <c r="AT87" s="170"/>
      <c r="AU87" s="170"/>
      <c r="AV87" s="170"/>
      <c r="AW87" s="170"/>
      <c r="AX87" s="170"/>
      <c r="AY87" s="170"/>
      <c r="AZ87" s="170"/>
      <c r="BA87" s="170"/>
      <c r="BB87" s="170"/>
      <c r="BC87" s="170"/>
      <c r="BD87" s="170"/>
      <c r="BE87" s="170"/>
      <c r="BF87" s="170"/>
      <c r="BG87" s="170"/>
      <c r="BH87" s="170"/>
      <c r="BI87" s="170"/>
      <c r="BJ87" s="170"/>
      <c r="BK87" s="170"/>
      <c r="BL87" s="170"/>
      <c r="BM87" s="170"/>
      <c r="BN87" s="170"/>
      <c r="BO87" s="170"/>
      <c r="BP87" s="259"/>
    </row>
    <row r="88" spans="2:68" ht="25.5">
      <c r="B88" s="315" t="s">
        <v>569</v>
      </c>
      <c r="C88" s="258" t="s">
        <v>265</v>
      </c>
      <c r="D88" s="117" t="s">
        <v>747</v>
      </c>
      <c r="E88" s="14" t="s">
        <v>255</v>
      </c>
      <c r="F88" s="170"/>
      <c r="G88" s="170"/>
      <c r="H88" s="170"/>
      <c r="I88" s="170"/>
      <c r="J88" s="170"/>
      <c r="K88" s="170"/>
      <c r="L88" s="170"/>
      <c r="M88" s="170"/>
      <c r="N88" s="170"/>
      <c r="O88" s="170"/>
      <c r="P88" s="170"/>
      <c r="Q88" s="170"/>
      <c r="R88" s="170"/>
      <c r="S88" s="170"/>
      <c r="T88" s="170"/>
      <c r="U88" s="170"/>
      <c r="V88" s="170"/>
      <c r="W88" s="170"/>
      <c r="X88" s="170"/>
      <c r="Y88" s="170"/>
      <c r="Z88" s="170"/>
      <c r="AA88" s="170"/>
      <c r="AB88" s="170"/>
      <c r="AC88" s="170"/>
      <c r="AD88" s="170"/>
      <c r="AE88" s="170"/>
      <c r="AF88" s="170"/>
      <c r="AG88" s="170"/>
      <c r="AH88" s="170"/>
      <c r="AI88" s="170"/>
      <c r="AJ88" s="170"/>
      <c r="AK88" s="170"/>
      <c r="AL88" s="170"/>
      <c r="AM88" s="170"/>
      <c r="AN88" s="170"/>
      <c r="AO88" s="170"/>
      <c r="AP88" s="170"/>
      <c r="AQ88" s="170"/>
      <c r="AR88" s="170"/>
      <c r="AS88" s="170"/>
      <c r="AT88" s="170"/>
      <c r="AU88" s="170"/>
      <c r="AV88" s="170"/>
      <c r="AW88" s="170"/>
      <c r="AX88" s="170"/>
      <c r="AY88" s="170"/>
      <c r="AZ88" s="170"/>
      <c r="BA88" s="170"/>
      <c r="BB88" s="170"/>
      <c r="BC88" s="170"/>
      <c r="BD88" s="170"/>
      <c r="BE88" s="170"/>
      <c r="BF88" s="170"/>
      <c r="BG88" s="170"/>
      <c r="BH88" s="170"/>
      <c r="BI88" s="170"/>
      <c r="BJ88" s="170"/>
      <c r="BK88" s="170"/>
      <c r="BL88" s="170"/>
      <c r="BM88" s="170"/>
      <c r="BN88" s="170"/>
      <c r="BO88" s="170"/>
      <c r="BP88" s="259"/>
    </row>
    <row r="89" spans="2:68" s="112" customFormat="1" ht="38.25">
      <c r="B89" s="315" t="s">
        <v>866</v>
      </c>
      <c r="C89" s="273" t="s">
        <v>265</v>
      </c>
      <c r="D89" s="113" t="s">
        <v>864</v>
      </c>
      <c r="E89" s="113" t="s">
        <v>865</v>
      </c>
      <c r="F89" s="409"/>
      <c r="G89" s="409"/>
      <c r="H89" s="409"/>
      <c r="I89" s="409"/>
      <c r="J89" s="409"/>
      <c r="K89" s="409"/>
      <c r="L89" s="410"/>
      <c r="M89" s="410"/>
      <c r="N89" s="410"/>
      <c r="O89" s="410"/>
      <c r="P89" s="410"/>
      <c r="Q89" s="410"/>
      <c r="R89" s="410"/>
      <c r="S89" s="410"/>
      <c r="T89" s="410"/>
      <c r="U89" s="410"/>
      <c r="V89" s="410"/>
      <c r="W89" s="410"/>
      <c r="X89" s="410"/>
      <c r="Y89" s="410"/>
      <c r="Z89" s="410"/>
      <c r="AA89" s="410"/>
      <c r="AB89" s="410"/>
      <c r="AC89" s="410"/>
      <c r="AD89" s="410"/>
      <c r="AE89" s="410"/>
      <c r="AF89" s="409"/>
      <c r="AG89" s="409"/>
      <c r="AH89" s="409"/>
      <c r="AI89" s="409"/>
      <c r="AJ89" s="409"/>
      <c r="AK89" s="409"/>
      <c r="AL89" s="409"/>
      <c r="AM89" s="409"/>
      <c r="AN89" s="409"/>
      <c r="AO89" s="409"/>
      <c r="AP89" s="409"/>
      <c r="AQ89" s="409"/>
      <c r="AR89" s="409"/>
      <c r="AS89" s="409"/>
      <c r="AT89" s="409"/>
      <c r="AU89" s="409"/>
      <c r="AV89" s="409"/>
      <c r="AW89" s="409"/>
      <c r="AX89" s="409"/>
      <c r="AY89" s="409"/>
      <c r="AZ89" s="409"/>
      <c r="BA89" s="409"/>
      <c r="BB89" s="409"/>
      <c r="BC89" s="409"/>
      <c r="BD89" s="409"/>
      <c r="BE89" s="409"/>
      <c r="BF89" s="409"/>
      <c r="BG89" s="409"/>
      <c r="BH89" s="409"/>
      <c r="BI89" s="409"/>
      <c r="BJ89" s="409"/>
      <c r="BK89" s="409"/>
      <c r="BL89" s="409"/>
      <c r="BM89" s="409"/>
      <c r="BN89" s="409"/>
      <c r="BO89" s="409"/>
      <c r="BP89" s="274"/>
    </row>
    <row r="90" spans="2:68" ht="25.5">
      <c r="B90" s="315" t="s">
        <v>569</v>
      </c>
      <c r="C90" s="258" t="s">
        <v>265</v>
      </c>
      <c r="D90" s="117" t="s">
        <v>349</v>
      </c>
      <c r="E90" s="117" t="s">
        <v>350</v>
      </c>
      <c r="F90" s="172"/>
      <c r="G90" s="172"/>
      <c r="H90" s="172"/>
      <c r="I90" s="172"/>
      <c r="J90" s="172"/>
      <c r="K90" s="172"/>
      <c r="L90" s="172"/>
      <c r="M90" s="172"/>
      <c r="N90" s="172"/>
      <c r="O90" s="172"/>
      <c r="P90" s="172"/>
      <c r="Q90" s="172"/>
      <c r="R90" s="172"/>
      <c r="S90" s="172"/>
      <c r="T90" s="172"/>
      <c r="U90" s="172"/>
      <c r="V90" s="172"/>
      <c r="W90" s="172"/>
      <c r="X90" s="172"/>
      <c r="Y90" s="172"/>
      <c r="Z90" s="172"/>
      <c r="AA90" s="172"/>
      <c r="AB90" s="172"/>
      <c r="AC90" s="172"/>
      <c r="AD90" s="172"/>
      <c r="AE90" s="172"/>
      <c r="AF90" s="172"/>
      <c r="AG90" s="172"/>
      <c r="AH90" s="172"/>
      <c r="AI90" s="172"/>
      <c r="AJ90" s="172"/>
      <c r="AK90" s="172"/>
      <c r="AL90" s="172"/>
      <c r="AM90" s="172"/>
      <c r="AN90" s="172"/>
      <c r="AO90" s="172"/>
      <c r="AP90" s="172"/>
      <c r="AQ90" s="172"/>
      <c r="AR90" s="172"/>
      <c r="AS90" s="172"/>
      <c r="AT90" s="172"/>
      <c r="AU90" s="172"/>
      <c r="AV90" s="172"/>
      <c r="AW90" s="172"/>
      <c r="AX90" s="172"/>
      <c r="AY90" s="172"/>
      <c r="AZ90" s="172"/>
      <c r="BA90" s="172"/>
      <c r="BB90" s="172"/>
      <c r="BC90" s="172"/>
      <c r="BD90" s="172"/>
      <c r="BE90" s="172"/>
      <c r="BF90" s="172"/>
      <c r="BG90" s="172"/>
      <c r="BH90" s="172"/>
      <c r="BI90" s="172"/>
      <c r="BJ90" s="172"/>
      <c r="BK90" s="172"/>
      <c r="BL90" s="172"/>
      <c r="BM90" s="172"/>
      <c r="BN90" s="172"/>
      <c r="BO90" s="172"/>
      <c r="BP90" s="259"/>
    </row>
    <row r="91" spans="2:68" ht="12.75">
      <c r="B91" s="331"/>
      <c r="C91" s="267"/>
      <c r="D91" s="117" t="s">
        <v>351</v>
      </c>
      <c r="E91" s="117" t="s">
        <v>255</v>
      </c>
      <c r="F91" s="356"/>
      <c r="G91" s="356"/>
      <c r="H91" s="356"/>
      <c r="I91" s="356"/>
      <c r="J91" s="356"/>
      <c r="K91" s="356"/>
      <c r="L91" s="356"/>
      <c r="M91" s="356"/>
      <c r="N91" s="356"/>
      <c r="O91" s="356"/>
      <c r="P91" s="356"/>
      <c r="Q91" s="356"/>
      <c r="R91" s="356"/>
      <c r="S91" s="356"/>
      <c r="T91" s="356"/>
      <c r="U91" s="356"/>
      <c r="V91" s="356"/>
      <c r="W91" s="356"/>
      <c r="X91" s="356"/>
      <c r="Y91" s="356"/>
      <c r="Z91" s="356"/>
      <c r="AA91" s="356"/>
      <c r="AB91" s="356"/>
      <c r="AC91" s="356"/>
      <c r="AD91" s="356"/>
      <c r="AE91" s="356"/>
      <c r="AF91" s="356"/>
      <c r="AG91" s="356"/>
      <c r="AH91" s="356"/>
      <c r="AI91" s="356"/>
      <c r="AJ91" s="356"/>
      <c r="AK91" s="356"/>
      <c r="AL91" s="356"/>
      <c r="AM91" s="356"/>
      <c r="AN91" s="356"/>
      <c r="AO91" s="356"/>
      <c r="AP91" s="356"/>
      <c r="AQ91" s="356"/>
      <c r="AR91" s="356"/>
      <c r="AS91" s="356"/>
      <c r="AT91" s="356"/>
      <c r="AU91" s="356"/>
      <c r="AV91" s="356"/>
      <c r="AW91" s="356"/>
      <c r="AX91" s="356"/>
      <c r="AY91" s="356"/>
      <c r="AZ91" s="356"/>
      <c r="BA91" s="356"/>
      <c r="BB91" s="356"/>
      <c r="BC91" s="356"/>
      <c r="BD91" s="356"/>
      <c r="BE91" s="356"/>
      <c r="BF91" s="356"/>
      <c r="BG91" s="356"/>
      <c r="BH91" s="356"/>
      <c r="BI91" s="356"/>
      <c r="BJ91" s="356"/>
      <c r="BK91" s="356"/>
      <c r="BL91" s="356"/>
      <c r="BM91" s="356"/>
      <c r="BN91" s="356"/>
      <c r="BO91" s="356"/>
      <c r="BP91" s="259"/>
    </row>
    <row r="92" spans="2:68" s="121" customFormat="1" ht="12.75">
      <c r="B92" s="337"/>
      <c r="C92" s="267"/>
      <c r="D92" s="120" t="s">
        <v>325</v>
      </c>
      <c r="E92" s="120" t="s">
        <v>255</v>
      </c>
      <c r="F92" s="357"/>
      <c r="G92" s="357"/>
      <c r="H92" s="357"/>
      <c r="I92" s="357"/>
      <c r="J92" s="357"/>
      <c r="K92" s="357"/>
      <c r="L92" s="357"/>
      <c r="M92" s="357"/>
      <c r="N92" s="357"/>
      <c r="O92" s="357"/>
      <c r="P92" s="357"/>
      <c r="Q92" s="357"/>
      <c r="R92" s="357"/>
      <c r="S92" s="357"/>
      <c r="T92" s="357"/>
      <c r="U92" s="357"/>
      <c r="V92" s="357"/>
      <c r="W92" s="357"/>
      <c r="X92" s="357"/>
      <c r="Y92" s="357"/>
      <c r="Z92" s="357"/>
      <c r="AA92" s="357"/>
      <c r="AB92" s="357"/>
      <c r="AC92" s="357"/>
      <c r="AD92" s="357"/>
      <c r="AE92" s="357"/>
      <c r="AF92" s="357"/>
      <c r="AG92" s="357"/>
      <c r="AH92" s="357"/>
      <c r="AI92" s="357"/>
      <c r="AJ92" s="357"/>
      <c r="AK92" s="357"/>
      <c r="AL92" s="357"/>
      <c r="AM92" s="357"/>
      <c r="AN92" s="357"/>
      <c r="AO92" s="357"/>
      <c r="AP92" s="357"/>
      <c r="AQ92" s="357"/>
      <c r="AR92" s="357"/>
      <c r="AS92" s="357"/>
      <c r="AT92" s="357"/>
      <c r="AU92" s="357"/>
      <c r="AV92" s="357"/>
      <c r="AW92" s="357"/>
      <c r="AX92" s="357"/>
      <c r="AY92" s="357"/>
      <c r="AZ92" s="357"/>
      <c r="BA92" s="357"/>
      <c r="BB92" s="357"/>
      <c r="BC92" s="357"/>
      <c r="BD92" s="357"/>
      <c r="BE92" s="357"/>
      <c r="BF92" s="357"/>
      <c r="BG92" s="357"/>
      <c r="BH92" s="357"/>
      <c r="BI92" s="357"/>
      <c r="BJ92" s="357"/>
      <c r="BK92" s="357"/>
      <c r="BL92" s="357"/>
      <c r="BM92" s="357"/>
      <c r="BN92" s="357"/>
      <c r="BO92" s="357"/>
      <c r="BP92" s="259"/>
    </row>
    <row r="93" spans="2:68" ht="12.75">
      <c r="B93" s="331"/>
      <c r="C93" s="267"/>
      <c r="D93" s="14"/>
      <c r="E93" s="14"/>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259"/>
    </row>
    <row r="94" spans="2:68" ht="12.75">
      <c r="B94" s="331"/>
      <c r="C94" s="564" t="s">
        <v>272</v>
      </c>
      <c r="D94" s="570"/>
      <c r="E94" s="570"/>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271"/>
    </row>
    <row r="95" spans="2:68" ht="12.75">
      <c r="B95" s="331"/>
      <c r="C95" s="272"/>
      <c r="D95" s="117" t="s">
        <v>850</v>
      </c>
      <c r="E95" s="14" t="str">
        <f>IF(D6="railbelt south of Alaska Range","mmBtu per year","gallons per year")</f>
        <v>gallons per year</v>
      </c>
      <c r="F95" s="406"/>
      <c r="G95" s="406"/>
      <c r="H95" s="406"/>
      <c r="I95" s="406"/>
      <c r="J95" s="406"/>
      <c r="K95" s="406"/>
      <c r="L95" s="406"/>
      <c r="M95" s="406"/>
      <c r="N95" s="406"/>
      <c r="O95" s="406"/>
      <c r="P95" s="406"/>
      <c r="Q95" s="406"/>
      <c r="R95" s="406"/>
      <c r="S95" s="406"/>
      <c r="T95" s="406"/>
      <c r="U95" s="406"/>
      <c r="V95" s="406"/>
      <c r="W95" s="406"/>
      <c r="X95" s="406"/>
      <c r="Y95" s="406"/>
      <c r="Z95" s="406"/>
      <c r="AA95" s="406"/>
      <c r="AB95" s="406"/>
      <c r="AC95" s="406"/>
      <c r="AD95" s="406"/>
      <c r="AE95" s="406"/>
      <c r="AF95" s="406"/>
      <c r="AG95" s="406"/>
      <c r="AH95" s="406"/>
      <c r="AI95" s="406"/>
      <c r="AJ95" s="406"/>
      <c r="AK95" s="406"/>
      <c r="AL95" s="406"/>
      <c r="AM95" s="406"/>
      <c r="AN95" s="406"/>
      <c r="AO95" s="406"/>
      <c r="AP95" s="406"/>
      <c r="AQ95" s="406"/>
      <c r="AR95" s="406"/>
      <c r="AS95" s="406"/>
      <c r="AT95" s="406"/>
      <c r="AU95" s="406"/>
      <c r="AV95" s="406"/>
      <c r="AW95" s="406"/>
      <c r="AX95" s="406"/>
      <c r="AY95" s="406"/>
      <c r="AZ95" s="406"/>
      <c r="BA95" s="406"/>
      <c r="BB95" s="406"/>
      <c r="BC95" s="406"/>
      <c r="BD95" s="406"/>
      <c r="BE95" s="406"/>
      <c r="BF95" s="406"/>
      <c r="BG95" s="406"/>
      <c r="BH95" s="406"/>
      <c r="BI95" s="406"/>
      <c r="BJ95" s="406"/>
      <c r="BK95" s="406"/>
      <c r="BL95" s="406"/>
      <c r="BM95" s="406"/>
      <c r="BN95" s="406"/>
      <c r="BO95" s="406"/>
      <c r="BP95" s="259"/>
    </row>
    <row r="96" spans="2:68" ht="12.75">
      <c r="B96" s="331"/>
      <c r="C96" s="272"/>
      <c r="D96" s="117" t="s">
        <v>851</v>
      </c>
      <c r="E96" s="14" t="str">
        <f>IF(D6="railbelt south of alaska range","$ per mmBtu","$ per gallon")</f>
        <v>$ per gallon</v>
      </c>
      <c r="F96" s="361"/>
      <c r="G96" s="361"/>
      <c r="H96" s="361"/>
      <c r="I96" s="361"/>
      <c r="J96" s="361"/>
      <c r="K96" s="361"/>
      <c r="L96" s="361"/>
      <c r="M96" s="361"/>
      <c r="N96" s="361"/>
      <c r="O96" s="361"/>
      <c r="P96" s="361"/>
      <c r="Q96" s="361"/>
      <c r="R96" s="361"/>
      <c r="S96" s="361"/>
      <c r="T96" s="361"/>
      <c r="U96" s="361"/>
      <c r="V96" s="361"/>
      <c r="W96" s="361"/>
      <c r="X96" s="361"/>
      <c r="Y96" s="361"/>
      <c r="Z96" s="361"/>
      <c r="AA96" s="361"/>
      <c r="AB96" s="361"/>
      <c r="AC96" s="361"/>
      <c r="AD96" s="361"/>
      <c r="AE96" s="361"/>
      <c r="AF96" s="361"/>
      <c r="AG96" s="361"/>
      <c r="AH96" s="361"/>
      <c r="AI96" s="361"/>
      <c r="AJ96" s="361"/>
      <c r="AK96" s="361"/>
      <c r="AL96" s="361"/>
      <c r="AM96" s="361"/>
      <c r="AN96" s="361"/>
      <c r="AO96" s="361"/>
      <c r="AP96" s="361"/>
      <c r="AQ96" s="361"/>
      <c r="AR96" s="361"/>
      <c r="AS96" s="361"/>
      <c r="AT96" s="361"/>
      <c r="AU96" s="361"/>
      <c r="AV96" s="361"/>
      <c r="AW96" s="361"/>
      <c r="AX96" s="361"/>
      <c r="AY96" s="361"/>
      <c r="AZ96" s="361"/>
      <c r="BA96" s="361"/>
      <c r="BB96" s="361"/>
      <c r="BC96" s="361"/>
      <c r="BD96" s="361"/>
      <c r="BE96" s="361"/>
      <c r="BF96" s="361"/>
      <c r="BG96" s="361"/>
      <c r="BH96" s="361"/>
      <c r="BI96" s="361"/>
      <c r="BJ96" s="361"/>
      <c r="BK96" s="361"/>
      <c r="BL96" s="361"/>
      <c r="BM96" s="361"/>
      <c r="BN96" s="361"/>
      <c r="BO96" s="361"/>
      <c r="BP96" s="259"/>
    </row>
    <row r="97" spans="2:71" ht="25.5">
      <c r="B97" s="315" t="s">
        <v>569</v>
      </c>
      <c r="C97" s="272" t="s">
        <v>265</v>
      </c>
      <c r="D97" s="117" t="s">
        <v>853</v>
      </c>
      <c r="E97" s="14" t="s">
        <v>255</v>
      </c>
      <c r="F97" s="170"/>
      <c r="G97" s="170"/>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70"/>
      <c r="AV97" s="170"/>
      <c r="AW97" s="170"/>
      <c r="AX97" s="170"/>
      <c r="AY97" s="170"/>
      <c r="AZ97" s="170"/>
      <c r="BA97" s="170"/>
      <c r="BB97" s="170"/>
      <c r="BC97" s="170"/>
      <c r="BD97" s="170"/>
      <c r="BE97" s="170"/>
      <c r="BF97" s="170"/>
      <c r="BG97" s="170"/>
      <c r="BH97" s="170"/>
      <c r="BI97" s="170"/>
      <c r="BJ97" s="170"/>
      <c r="BK97" s="170"/>
      <c r="BL97" s="170"/>
      <c r="BM97" s="170"/>
      <c r="BN97" s="170"/>
      <c r="BO97" s="170"/>
      <c r="BP97" s="259"/>
    </row>
    <row r="98" spans="2:71" ht="25.5">
      <c r="B98" s="315" t="s">
        <v>569</v>
      </c>
      <c r="C98" s="272" t="s">
        <v>265</v>
      </c>
      <c r="D98" s="117" t="s">
        <v>849</v>
      </c>
      <c r="E98" s="14" t="s">
        <v>255</v>
      </c>
      <c r="F98" s="170"/>
      <c r="G98" s="170"/>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70"/>
      <c r="AV98" s="170"/>
      <c r="AW98" s="170"/>
      <c r="AX98" s="170"/>
      <c r="AY98" s="170"/>
      <c r="AZ98" s="170"/>
      <c r="BA98" s="170"/>
      <c r="BB98" s="170"/>
      <c r="BC98" s="170"/>
      <c r="BD98" s="170"/>
      <c r="BE98" s="170"/>
      <c r="BF98" s="170"/>
      <c r="BG98" s="170"/>
      <c r="BH98" s="170"/>
      <c r="BI98" s="170"/>
      <c r="BJ98" s="170"/>
      <c r="BK98" s="170"/>
      <c r="BL98" s="170"/>
      <c r="BM98" s="170"/>
      <c r="BN98" s="170"/>
      <c r="BO98" s="170"/>
      <c r="BP98" s="259"/>
    </row>
    <row r="99" spans="2:71" ht="12.75">
      <c r="B99" s="331"/>
      <c r="C99" s="267"/>
      <c r="D99" s="117" t="s">
        <v>854</v>
      </c>
      <c r="E99" s="14" t="s">
        <v>255</v>
      </c>
      <c r="F99" s="358"/>
      <c r="G99" s="358"/>
      <c r="H99" s="358"/>
      <c r="I99" s="358"/>
      <c r="J99" s="358"/>
      <c r="K99" s="358"/>
      <c r="L99" s="358"/>
      <c r="M99" s="358"/>
      <c r="N99" s="358"/>
      <c r="O99" s="358"/>
      <c r="P99" s="358"/>
      <c r="Q99" s="358"/>
      <c r="R99" s="358"/>
      <c r="S99" s="358"/>
      <c r="T99" s="358"/>
      <c r="U99" s="358"/>
      <c r="V99" s="358"/>
      <c r="W99" s="358"/>
      <c r="X99" s="358"/>
      <c r="Y99" s="358"/>
      <c r="Z99" s="358"/>
      <c r="AA99" s="358"/>
      <c r="AB99" s="358"/>
      <c r="AC99" s="358"/>
      <c r="AD99" s="358"/>
      <c r="AE99" s="358"/>
      <c r="AF99" s="358"/>
      <c r="AG99" s="358"/>
      <c r="AH99" s="358"/>
      <c r="AI99" s="358"/>
      <c r="AJ99" s="358"/>
      <c r="AK99" s="358"/>
      <c r="AL99" s="358"/>
      <c r="AM99" s="358"/>
      <c r="AN99" s="358"/>
      <c r="AO99" s="358"/>
      <c r="AP99" s="358"/>
      <c r="AQ99" s="358"/>
      <c r="AR99" s="358"/>
      <c r="AS99" s="358"/>
      <c r="AT99" s="358"/>
      <c r="AU99" s="358"/>
      <c r="AV99" s="358"/>
      <c r="AW99" s="358"/>
      <c r="AX99" s="358"/>
      <c r="AY99" s="358"/>
      <c r="AZ99" s="358"/>
      <c r="BA99" s="358"/>
      <c r="BB99" s="358"/>
      <c r="BC99" s="358"/>
      <c r="BD99" s="358"/>
      <c r="BE99" s="358"/>
      <c r="BF99" s="358"/>
      <c r="BG99" s="358"/>
      <c r="BH99" s="358"/>
      <c r="BI99" s="358"/>
      <c r="BJ99" s="358"/>
      <c r="BK99" s="358"/>
      <c r="BL99" s="358"/>
      <c r="BM99" s="358"/>
      <c r="BN99" s="358"/>
      <c r="BO99" s="358"/>
      <c r="BP99" s="259"/>
    </row>
    <row r="100" spans="2:71" s="121" customFormat="1" ht="13.5" thickBot="1">
      <c r="B100" s="338"/>
      <c r="C100" s="275"/>
      <c r="D100" s="264" t="s">
        <v>877</v>
      </c>
      <c r="E100" s="264" t="s">
        <v>255</v>
      </c>
      <c r="F100" s="359"/>
      <c r="G100" s="359"/>
      <c r="H100" s="359"/>
      <c r="I100" s="359"/>
      <c r="J100" s="359"/>
      <c r="K100" s="359"/>
      <c r="L100" s="359"/>
      <c r="M100" s="359"/>
      <c r="N100" s="359"/>
      <c r="O100" s="359"/>
      <c r="P100" s="359"/>
      <c r="Q100" s="359"/>
      <c r="R100" s="359"/>
      <c r="S100" s="359"/>
      <c r="T100" s="359"/>
      <c r="U100" s="359"/>
      <c r="V100" s="359"/>
      <c r="W100" s="359"/>
      <c r="X100" s="359"/>
      <c r="Y100" s="359"/>
      <c r="Z100" s="359"/>
      <c r="AA100" s="359"/>
      <c r="AB100" s="359"/>
      <c r="AC100" s="359"/>
      <c r="AD100" s="359"/>
      <c r="AE100" s="359"/>
      <c r="AF100" s="359"/>
      <c r="AG100" s="359"/>
      <c r="AH100" s="359"/>
      <c r="AI100" s="359"/>
      <c r="AJ100" s="359"/>
      <c r="AK100" s="359"/>
      <c r="AL100" s="359"/>
      <c r="AM100" s="359"/>
      <c r="AN100" s="359"/>
      <c r="AO100" s="359"/>
      <c r="AP100" s="359"/>
      <c r="AQ100" s="359"/>
      <c r="AR100" s="359"/>
      <c r="AS100" s="359"/>
      <c r="AT100" s="359"/>
      <c r="AU100" s="359"/>
      <c r="AV100" s="359"/>
      <c r="AW100" s="359"/>
      <c r="AX100" s="359"/>
      <c r="AY100" s="359"/>
      <c r="AZ100" s="359"/>
      <c r="BA100" s="359"/>
      <c r="BB100" s="359"/>
      <c r="BC100" s="359"/>
      <c r="BD100" s="359"/>
      <c r="BE100" s="359"/>
      <c r="BF100" s="359"/>
      <c r="BG100" s="359"/>
      <c r="BH100" s="359"/>
      <c r="BI100" s="359"/>
      <c r="BJ100" s="359"/>
      <c r="BK100" s="359"/>
      <c r="BL100" s="359"/>
      <c r="BM100" s="359"/>
      <c r="BN100" s="359"/>
      <c r="BO100" s="359"/>
      <c r="BP100" s="265"/>
    </row>
    <row r="101" spans="2:71" ht="12.75">
      <c r="C101" s="127"/>
      <c r="D101" s="14"/>
      <c r="E101" s="14"/>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c r="BP101" s="128"/>
    </row>
    <row r="102" spans="2:71" ht="12.75">
      <c r="C102" s="127"/>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row>
    <row r="103" spans="2:71" ht="12.75">
      <c r="C103" s="127"/>
      <c r="D103" s="10"/>
      <c r="E103" s="10"/>
      <c r="F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4"/>
      <c r="BR103" s="14"/>
      <c r="BS103" s="14"/>
    </row>
    <row r="104" spans="2:71" ht="12.75">
      <c r="C104" s="127"/>
      <c r="D104" s="10"/>
      <c r="E104" s="10"/>
      <c r="F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4"/>
      <c r="BR104" s="14"/>
      <c r="BS104" s="14"/>
    </row>
    <row r="105" spans="2:71">
      <c r="F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4"/>
      <c r="BR105" s="14"/>
      <c r="BS105" s="14"/>
    </row>
    <row r="106" spans="2:71">
      <c r="F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4"/>
      <c r="BR106" s="14"/>
      <c r="BS106" s="14"/>
    </row>
    <row r="107" spans="2:71">
      <c r="F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4"/>
      <c r="BR107" s="14"/>
      <c r="BS107" s="14"/>
    </row>
    <row r="108" spans="2:71">
      <c r="F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4"/>
      <c r="BR108" s="14"/>
      <c r="BS108" s="14"/>
    </row>
    <row r="109" spans="2:71">
      <c r="F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4"/>
      <c r="BR109" s="14"/>
      <c r="BS109" s="14"/>
    </row>
  </sheetData>
  <mergeCells count="56">
    <mergeCell ref="B2:E2"/>
    <mergeCell ref="D4:E4"/>
    <mergeCell ref="H4:BP4"/>
    <mergeCell ref="D5:E5"/>
    <mergeCell ref="H5:BP5"/>
    <mergeCell ref="D6:E6"/>
    <mergeCell ref="H6:BP6"/>
    <mergeCell ref="H14:BP14"/>
    <mergeCell ref="D7:E7"/>
    <mergeCell ref="H7:BP7"/>
    <mergeCell ref="D8:E8"/>
    <mergeCell ref="H8:BP8"/>
    <mergeCell ref="D9:E9"/>
    <mergeCell ref="H9:BP9"/>
    <mergeCell ref="D10:E10"/>
    <mergeCell ref="H10:BP10"/>
    <mergeCell ref="H11:BP11"/>
    <mergeCell ref="H12:BP12"/>
    <mergeCell ref="H13:BP13"/>
    <mergeCell ref="H21:BP21"/>
    <mergeCell ref="H22:BP22"/>
    <mergeCell ref="H23:BP23"/>
    <mergeCell ref="H24:BP24"/>
    <mergeCell ref="H25:BP25"/>
    <mergeCell ref="H15:BP15"/>
    <mergeCell ref="H16:BP16"/>
    <mergeCell ref="H17:BP17"/>
    <mergeCell ref="H18:BP18"/>
    <mergeCell ref="H19:BP19"/>
    <mergeCell ref="C84:E84"/>
    <mergeCell ref="C94:E94"/>
    <mergeCell ref="H45:BP45"/>
    <mergeCell ref="H39:BP39"/>
    <mergeCell ref="H40:BP40"/>
    <mergeCell ref="H41:BP41"/>
    <mergeCell ref="H42:BP42"/>
    <mergeCell ref="H43:BP43"/>
    <mergeCell ref="H44:BP44"/>
    <mergeCell ref="H46:BP46"/>
    <mergeCell ref="H47:BP47"/>
    <mergeCell ref="B19:B26"/>
    <mergeCell ref="C62:E62"/>
    <mergeCell ref="C72:E72"/>
    <mergeCell ref="H38:BP38"/>
    <mergeCell ref="H27:BP27"/>
    <mergeCell ref="H28:BP28"/>
    <mergeCell ref="H29:BP29"/>
    <mergeCell ref="H30:BP30"/>
    <mergeCell ref="H31:BP31"/>
    <mergeCell ref="H32:BP32"/>
    <mergeCell ref="H33:BP33"/>
    <mergeCell ref="H34:BP34"/>
    <mergeCell ref="H36:BP36"/>
    <mergeCell ref="H37:BP37"/>
    <mergeCell ref="H26:BP26"/>
    <mergeCell ref="H20:BP20"/>
  </mergeCells>
  <dataValidations count="3">
    <dataValidation allowBlank="1" showInputMessage="1" showErrorMessage="1" promptTitle="Note:" prompt="Only include benefit beyond fuel displament, when appropriate." sqref="E40"/>
    <dataValidation type="list" allowBlank="1" showInputMessage="1" showErrorMessage="1" promptTitle="Tip:" prompt="Please select from list." sqref="D6:E6">
      <formula1>Region</formula1>
    </dataValidation>
    <dataValidation type="list" allowBlank="1" showInputMessage="1" showErrorMessage="1" promptTitle="Tip:" prompt="Please select from list." sqref="D7:E7">
      <formula1>RE_Technology</formula1>
    </dataValidation>
  </dataValidations>
  <pageMargins left="0.75" right="0.75" top="1" bottom="1" header="0.5" footer="0.5"/>
  <pageSetup orientation="portrait" r:id="rId1"/>
  <headerFooter alignWithMargins="0"/>
  <drawing r:id="rId2"/>
  <legacyDrawing r:id="rId3"/>
  <oleObjects>
    <mc:AlternateContent xmlns:mc="http://schemas.openxmlformats.org/markup-compatibility/2006">
      <mc:Choice Requires="x14">
        <oleObject progId="Document" dvAspect="DVASPECT_ICON" shapeId="19459" r:id="rId4">
          <objectPr defaultSize="0" autoPict="0" r:id="rId5">
            <anchor moveWithCells="1">
              <from>
                <xdr:col>7</xdr:col>
                <xdr:colOff>133350</xdr:colOff>
                <xdr:row>5</xdr:row>
                <xdr:rowOff>171450</xdr:rowOff>
              </from>
              <to>
                <xdr:col>10</xdr:col>
                <xdr:colOff>152400</xdr:colOff>
                <xdr:row>10</xdr:row>
                <xdr:rowOff>66675</xdr:rowOff>
              </to>
            </anchor>
          </objectPr>
        </oleObject>
      </mc:Choice>
      <mc:Fallback>
        <oleObject progId="Document" dvAspect="DVASPECT_ICON" shapeId="19459" r:id="rId4"/>
      </mc:Fallback>
    </mc:AlternateContent>
  </oleObjects>
  <extLst>
    <ext xmlns:x14="http://schemas.microsoft.com/office/spreadsheetml/2009/9/main" uri="{CCE6A557-97BC-4b89-ADB6-D9C93CAAB3DF}">
      <x14:dataValidations xmlns:xm="http://schemas.microsoft.com/office/excel/2006/main" count="1">
        <x14:dataValidation type="list" allowBlank="1" showInputMessage="1" showErrorMessage="1" promptTitle="Tip:" prompt="Please select community name from list.">
          <x14:formula1>
            <xm:f>'Diesel Fuel Prices'!$C$6:$C$182</xm:f>
          </x14:formula1>
          <xm:sqref>D5:E5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C000"/>
  </sheetPr>
  <dimension ref="A1:R17"/>
  <sheetViews>
    <sheetView workbookViewId="0">
      <selection activeCell="C5" sqref="C5"/>
    </sheetView>
  </sheetViews>
  <sheetFormatPr defaultRowHeight="12.75"/>
  <cols>
    <col min="1" max="1" width="2" style="115" customWidth="1"/>
    <col min="2" max="2" width="21.140625" bestFit="1" customWidth="1"/>
    <col min="3" max="3" width="13.140625" customWidth="1"/>
    <col min="4" max="4" width="18.140625" customWidth="1"/>
    <col min="5" max="5" width="18.140625" style="115" customWidth="1"/>
    <col min="6" max="6" width="46.85546875" bestFit="1" customWidth="1"/>
    <col min="7" max="7" width="31.5703125" customWidth="1"/>
    <col min="16" max="16" width="9.7109375" bestFit="1" customWidth="1"/>
  </cols>
  <sheetData>
    <row r="1" spans="2:18" s="122" customFormat="1">
      <c r="B1" s="587" t="s">
        <v>370</v>
      </c>
      <c r="C1" s="587"/>
      <c r="D1" s="587"/>
      <c r="E1" s="587"/>
      <c r="F1" s="587"/>
      <c r="G1" s="587"/>
      <c r="H1" s="587"/>
      <c r="I1" s="62"/>
      <c r="J1" s="62"/>
      <c r="K1" s="62"/>
      <c r="L1" s="62"/>
      <c r="M1" s="62"/>
      <c r="N1" s="62"/>
      <c r="O1" s="62"/>
      <c r="P1" s="62"/>
      <c r="Q1" s="62"/>
      <c r="R1" s="62"/>
    </row>
    <row r="2" spans="2:18" ht="13.5" thickBot="1"/>
    <row r="3" spans="2:18" ht="12" customHeight="1">
      <c r="B3" s="301" t="s">
        <v>610</v>
      </c>
      <c r="C3" s="302"/>
      <c r="D3" s="302"/>
      <c r="E3" s="302"/>
      <c r="F3" s="303"/>
    </row>
    <row r="4" spans="2:18" s="115" customFormat="1" ht="12" customHeight="1">
      <c r="B4" s="455"/>
      <c r="C4" s="456"/>
      <c r="D4" s="456"/>
      <c r="E4" s="456"/>
      <c r="F4" s="457"/>
    </row>
    <row r="5" spans="2:18" s="115" customFormat="1" ht="28.5" customHeight="1">
      <c r="B5" s="470" t="s">
        <v>712</v>
      </c>
      <c r="C5" s="460"/>
      <c r="D5" s="456"/>
      <c r="E5" s="456"/>
      <c r="F5" s="457"/>
    </row>
    <row r="6" spans="2:18" s="115" customFormat="1" ht="12" customHeight="1">
      <c r="B6" s="472" t="s">
        <v>705</v>
      </c>
      <c r="C6" s="473">
        <f>C5/8760</f>
        <v>0</v>
      </c>
      <c r="D6" s="456"/>
      <c r="E6" s="456"/>
      <c r="F6" s="457"/>
    </row>
    <row r="7" spans="2:18" s="115" customFormat="1" ht="12" customHeight="1">
      <c r="B7" s="472"/>
      <c r="C7" s="474"/>
      <c r="D7" s="8"/>
      <c r="E7" s="8"/>
      <c r="F7" s="463"/>
    </row>
    <row r="8" spans="2:18">
      <c r="B8" s="293" t="s">
        <v>574</v>
      </c>
      <c r="C8" s="294" t="s">
        <v>575</v>
      </c>
      <c r="D8" s="459" t="s">
        <v>704</v>
      </c>
      <c r="E8" s="7" t="s">
        <v>577</v>
      </c>
      <c r="F8" s="295" t="s">
        <v>578</v>
      </c>
    </row>
    <row r="9" spans="2:18">
      <c r="B9" s="293" t="s">
        <v>579</v>
      </c>
      <c r="C9" s="469">
        <v>7.0096666666666669</v>
      </c>
      <c r="D9" s="294" t="e">
        <f>C9*8760/$C$5</f>
        <v>#DIV/0!</v>
      </c>
      <c r="E9" s="461">
        <v>4</v>
      </c>
      <c r="F9" s="295" t="s">
        <v>580</v>
      </c>
    </row>
    <row r="10" spans="2:18">
      <c r="B10" s="293" t="s">
        <v>581</v>
      </c>
      <c r="C10" s="469">
        <v>9.3463333333333338</v>
      </c>
      <c r="D10" s="294" t="e">
        <f>C10*8760/$C$5</f>
        <v>#DIV/0!</v>
      </c>
      <c r="E10" s="461">
        <v>6</v>
      </c>
      <c r="F10" s="295" t="s">
        <v>582</v>
      </c>
    </row>
    <row r="11" spans="2:18">
      <c r="B11" s="293" t="s">
        <v>583</v>
      </c>
      <c r="C11" s="469">
        <v>9.9463333333333335</v>
      </c>
      <c r="D11" s="294" t="e">
        <f>C11*8760/$C$5</f>
        <v>#DIV/0!</v>
      </c>
      <c r="E11" s="462" t="s">
        <v>584</v>
      </c>
      <c r="F11" s="295" t="s">
        <v>585</v>
      </c>
    </row>
    <row r="12" spans="2:18">
      <c r="B12" s="293" t="s">
        <v>586</v>
      </c>
      <c r="C12" s="469">
        <v>15.155133333333332</v>
      </c>
      <c r="D12" s="294" t="e">
        <f>C12*8760/$C$5</f>
        <v>#DIV/0!</v>
      </c>
      <c r="E12" s="461" t="s">
        <v>587</v>
      </c>
      <c r="F12" s="295" t="s">
        <v>588</v>
      </c>
    </row>
    <row r="13" spans="2:18" ht="36" customHeight="1">
      <c r="B13" s="588" t="s">
        <v>606</v>
      </c>
      <c r="C13" s="589"/>
      <c r="D13" s="589"/>
      <c r="E13" s="589"/>
      <c r="F13" s="590"/>
      <c r="G13" s="471"/>
    </row>
    <row r="14" spans="2:18">
      <c r="B14" s="293"/>
      <c r="C14" s="7"/>
      <c r="D14" s="7"/>
      <c r="E14" s="7"/>
      <c r="F14" s="295"/>
      <c r="G14" s="7"/>
    </row>
    <row r="15" spans="2:18" ht="27" customHeight="1">
      <c r="B15" s="296" t="s">
        <v>607</v>
      </c>
      <c r="C15" s="292" t="s">
        <v>609</v>
      </c>
      <c r="D15" s="292" t="s">
        <v>608</v>
      </c>
      <c r="E15" s="458"/>
      <c r="F15" s="295"/>
      <c r="G15" s="7"/>
    </row>
    <row r="16" spans="2:18" ht="18.75" customHeight="1">
      <c r="B16" s="297"/>
      <c r="C16" s="290"/>
      <c r="D16" s="291"/>
      <c r="E16" s="7"/>
      <c r="F16" s="295"/>
      <c r="G16" s="7"/>
    </row>
    <row r="17" spans="2:7" ht="13.5" thickBot="1">
      <c r="B17" s="298"/>
      <c r="C17" s="299"/>
      <c r="D17" s="299"/>
      <c r="E17" s="299"/>
      <c r="F17" s="300"/>
      <c r="G17" s="7"/>
    </row>
  </sheetData>
  <mergeCells count="2">
    <mergeCell ref="B1:H1"/>
    <mergeCell ref="B13:F13"/>
  </mergeCells>
  <phoneticPr fontId="32"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92D050"/>
  </sheetPr>
  <dimension ref="A1:BR122"/>
  <sheetViews>
    <sheetView zoomScaleNormal="100" workbookViewId="0">
      <pane xSplit="4" topLeftCell="E1" activePane="topRight" state="frozen"/>
      <selection activeCell="A48" sqref="A48"/>
      <selection pane="topRight" activeCell="E73" sqref="E73"/>
    </sheetView>
  </sheetViews>
  <sheetFormatPr defaultColWidth="9.140625" defaultRowHeight="15"/>
  <cols>
    <col min="1" max="1" width="4.140625" style="17" customWidth="1"/>
    <col min="2" max="2" width="36.5703125" style="12" customWidth="1"/>
    <col min="3" max="3" width="41.140625" style="11" customWidth="1"/>
    <col min="4" max="4" width="23.85546875" style="11" bestFit="1" customWidth="1"/>
    <col min="5" max="5" width="15" style="11" bestFit="1" customWidth="1"/>
    <col min="6" max="6" width="9.85546875" style="11" customWidth="1"/>
    <col min="7" max="7" width="12.28515625" style="11" bestFit="1" customWidth="1"/>
    <col min="8" max="8" width="14" style="11" bestFit="1" customWidth="1"/>
    <col min="9" max="9" width="12.28515625" style="11" bestFit="1" customWidth="1"/>
    <col min="10" max="10" width="12" style="11" bestFit="1" customWidth="1"/>
    <col min="11" max="13" width="12.140625" style="11" bestFit="1" customWidth="1"/>
    <col min="14" max="18" width="12" style="11" bestFit="1" customWidth="1"/>
    <col min="19" max="21" width="12.140625" style="11" bestFit="1" customWidth="1"/>
    <col min="22" max="22" width="12" style="11" bestFit="1" customWidth="1"/>
    <col min="23" max="25" width="12.140625" style="11" bestFit="1" customWidth="1"/>
    <col min="26" max="26" width="12" style="11" bestFit="1" customWidth="1"/>
    <col min="27" max="28" width="12.140625" style="11" bestFit="1" customWidth="1"/>
    <col min="29" max="32" width="7.5703125" style="11" bestFit="1" customWidth="1"/>
    <col min="33" max="34" width="7.140625" style="11" bestFit="1" customWidth="1"/>
    <col min="35" max="41" width="7.5703125" style="11" bestFit="1" customWidth="1"/>
    <col min="42" max="42" width="8" style="11" bestFit="1" customWidth="1"/>
    <col min="43" max="43" width="8.28515625" style="11" bestFit="1" customWidth="1"/>
    <col min="44" max="44" width="8" style="11" bestFit="1" customWidth="1"/>
    <col min="45" max="49" width="8.28515625" style="11" bestFit="1" customWidth="1"/>
    <col min="50" max="50" width="9.28515625" style="11" bestFit="1" customWidth="1"/>
    <col min="51" max="51" width="8.28515625" style="11" bestFit="1" customWidth="1"/>
    <col min="52" max="52" width="8" style="11" bestFit="1" customWidth="1"/>
    <col min="53" max="65" width="8.28515625" style="11" bestFit="1" customWidth="1"/>
    <col min="66" max="66" width="8.28515625" style="11" customWidth="1"/>
    <col min="67" max="67" width="14.28515625" style="11" customWidth="1"/>
    <col min="68" max="74" width="14.140625" style="17" customWidth="1"/>
    <col min="75" max="16384" width="9.140625" style="17"/>
  </cols>
  <sheetData>
    <row r="1" spans="1:67" ht="16.5" thickBot="1">
      <c r="A1" s="276" t="s">
        <v>657</v>
      </c>
      <c r="B1" s="277"/>
      <c r="C1" s="278"/>
      <c r="D1" s="278"/>
      <c r="E1" s="278"/>
      <c r="F1" s="279"/>
      <c r="G1" s="278"/>
      <c r="H1" s="278"/>
      <c r="I1" s="278"/>
      <c r="J1" s="278"/>
      <c r="K1" s="278"/>
      <c r="L1" s="278"/>
      <c r="M1" s="278"/>
      <c r="N1" s="278"/>
      <c r="O1" s="278"/>
      <c r="P1" s="278"/>
      <c r="Q1" s="278"/>
      <c r="R1" s="278"/>
      <c r="S1" s="278"/>
      <c r="T1" s="278"/>
      <c r="U1" s="278"/>
      <c r="V1" s="278"/>
      <c r="W1" s="278"/>
      <c r="X1" s="278"/>
      <c r="Y1" s="278"/>
      <c r="Z1" s="278"/>
      <c r="AA1" s="278"/>
      <c r="AB1" s="278"/>
      <c r="AC1" s="278"/>
      <c r="AD1" s="278"/>
      <c r="AE1" s="278"/>
      <c r="AF1" s="278"/>
      <c r="AG1" s="278"/>
      <c r="AH1" s="278"/>
      <c r="AI1" s="278"/>
      <c r="AJ1" s="278"/>
      <c r="AK1" s="278"/>
      <c r="AL1" s="278"/>
      <c r="AM1" s="278"/>
      <c r="AN1" s="278"/>
      <c r="AO1" s="278"/>
      <c r="AP1" s="278"/>
      <c r="AQ1" s="278"/>
      <c r="AR1" s="278"/>
      <c r="AS1" s="278"/>
      <c r="AT1" s="278"/>
      <c r="AU1" s="278"/>
      <c r="AV1" s="278"/>
      <c r="AW1" s="278"/>
      <c r="AX1" s="278"/>
      <c r="AY1" s="278"/>
      <c r="AZ1" s="278"/>
      <c r="BA1" s="278"/>
      <c r="BB1" s="278"/>
      <c r="BC1" s="278"/>
      <c r="BD1" s="278"/>
      <c r="BE1" s="278"/>
      <c r="BF1" s="278"/>
      <c r="BG1" s="278"/>
      <c r="BH1" s="278"/>
      <c r="BI1" s="278"/>
      <c r="BJ1" s="278"/>
      <c r="BK1" s="278"/>
      <c r="BL1" s="278"/>
      <c r="BM1" s="278"/>
      <c r="BN1" s="278"/>
      <c r="BO1" s="280"/>
    </row>
    <row r="2" spans="1:67" ht="15.75" thickBot="1">
      <c r="A2" s="6"/>
      <c r="B2" s="13"/>
      <c r="C2" s="10"/>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row>
    <row r="3" spans="1:67">
      <c r="A3" s="37"/>
      <c r="B3" s="246" t="s">
        <v>294</v>
      </c>
      <c r="C3" s="250"/>
      <c r="D3" s="251"/>
      <c r="F3" s="412" t="s">
        <v>313</v>
      </c>
      <c r="G3" s="413"/>
      <c r="H3" s="413"/>
      <c r="I3" s="413"/>
      <c r="J3" s="413"/>
      <c r="K3" s="413"/>
      <c r="L3" s="413"/>
      <c r="M3" s="413"/>
      <c r="N3" s="413"/>
      <c r="O3" s="413"/>
      <c r="P3" s="413"/>
      <c r="Q3" s="413"/>
      <c r="R3" s="413"/>
      <c r="S3" s="413"/>
      <c r="T3" s="413"/>
      <c r="U3" s="413"/>
      <c r="V3" s="413"/>
      <c r="W3" s="413"/>
      <c r="X3" s="413"/>
      <c r="Y3" s="413"/>
      <c r="Z3" s="413"/>
      <c r="AA3" s="413"/>
      <c r="AB3" s="413"/>
      <c r="AC3" s="413"/>
      <c r="AD3" s="413"/>
      <c r="AE3" s="413"/>
      <c r="AF3" s="413"/>
      <c r="AG3" s="413"/>
      <c r="AH3" s="413"/>
      <c r="AI3" s="413"/>
      <c r="AJ3" s="413"/>
      <c r="AK3" s="413"/>
      <c r="AL3" s="413"/>
      <c r="AM3" s="413"/>
      <c r="AN3" s="413"/>
      <c r="AO3" s="413"/>
      <c r="AP3" s="413"/>
      <c r="AQ3" s="413"/>
      <c r="AR3" s="413"/>
      <c r="AS3" s="413"/>
      <c r="AT3" s="413"/>
      <c r="AU3" s="413"/>
      <c r="AV3" s="413"/>
      <c r="AW3" s="413"/>
      <c r="AX3" s="413"/>
      <c r="AY3" s="413"/>
      <c r="AZ3" s="413"/>
      <c r="BA3" s="413"/>
      <c r="BB3" s="413"/>
      <c r="BC3" s="413"/>
      <c r="BD3" s="413"/>
      <c r="BE3" s="413"/>
      <c r="BF3" s="413"/>
      <c r="BG3" s="413"/>
      <c r="BH3" s="413"/>
      <c r="BI3" s="413"/>
      <c r="BJ3" s="413"/>
      <c r="BK3" s="413"/>
      <c r="BL3" s="413"/>
      <c r="BM3" s="413"/>
      <c r="BN3" s="413"/>
      <c r="BO3" s="414"/>
    </row>
    <row r="4" spans="1:67" ht="12.75">
      <c r="B4" s="40" t="s">
        <v>327</v>
      </c>
      <c r="C4" s="583"/>
      <c r="D4" s="582"/>
      <c r="F4" s="123" t="s">
        <v>9</v>
      </c>
      <c r="G4" s="577" t="s">
        <v>4</v>
      </c>
      <c r="H4" s="578"/>
      <c r="I4" s="578"/>
      <c r="J4" s="578"/>
      <c r="K4" s="578"/>
      <c r="L4" s="578"/>
      <c r="M4" s="578"/>
      <c r="N4" s="578"/>
      <c r="O4" s="578"/>
      <c r="P4" s="578"/>
      <c r="Q4" s="578"/>
      <c r="R4" s="578"/>
      <c r="S4" s="578"/>
      <c r="T4" s="578"/>
      <c r="U4" s="578"/>
      <c r="V4" s="578"/>
      <c r="W4" s="578"/>
      <c r="X4" s="578"/>
      <c r="Y4" s="578"/>
      <c r="Z4" s="578"/>
      <c r="AA4" s="578"/>
      <c r="AB4" s="578"/>
      <c r="AC4" s="578"/>
      <c r="AD4" s="578"/>
      <c r="AE4" s="578"/>
      <c r="AF4" s="578"/>
      <c r="AG4" s="578"/>
      <c r="AH4" s="578"/>
      <c r="AI4" s="578"/>
      <c r="AJ4" s="578"/>
      <c r="AK4" s="578"/>
      <c r="AL4" s="578"/>
      <c r="AM4" s="578"/>
      <c r="AN4" s="578"/>
      <c r="AO4" s="578"/>
      <c r="AP4" s="578"/>
      <c r="AQ4" s="578"/>
      <c r="AR4" s="578"/>
      <c r="AS4" s="578"/>
      <c r="AT4" s="578"/>
      <c r="AU4" s="578"/>
      <c r="AV4" s="578"/>
      <c r="AW4" s="578"/>
      <c r="AX4" s="578"/>
      <c r="AY4" s="578"/>
      <c r="AZ4" s="578"/>
      <c r="BA4" s="578"/>
      <c r="BB4" s="578"/>
      <c r="BC4" s="578"/>
      <c r="BD4" s="578"/>
      <c r="BE4" s="578"/>
      <c r="BF4" s="578"/>
      <c r="BG4" s="578"/>
      <c r="BH4" s="578"/>
      <c r="BI4" s="578"/>
      <c r="BJ4" s="578"/>
      <c r="BK4" s="578"/>
      <c r="BL4" s="578"/>
      <c r="BM4" s="578"/>
      <c r="BN4" s="579"/>
      <c r="BO4" s="580"/>
    </row>
    <row r="5" spans="1:67" ht="12.75">
      <c r="B5" s="343" t="s">
        <v>631</v>
      </c>
      <c r="C5" s="581"/>
      <c r="D5" s="582"/>
      <c r="F5" s="123">
        <v>1</v>
      </c>
      <c r="G5" s="577" t="s">
        <v>655</v>
      </c>
      <c r="H5" s="578"/>
      <c r="I5" s="578"/>
      <c r="J5" s="578"/>
      <c r="K5" s="578"/>
      <c r="L5" s="578"/>
      <c r="M5" s="578"/>
      <c r="N5" s="578"/>
      <c r="O5" s="578"/>
      <c r="P5" s="578"/>
      <c r="Q5" s="578"/>
      <c r="R5" s="578"/>
      <c r="S5" s="578"/>
      <c r="T5" s="578"/>
      <c r="U5" s="578"/>
      <c r="V5" s="578"/>
      <c r="W5" s="578"/>
      <c r="X5" s="578"/>
      <c r="Y5" s="578"/>
      <c r="Z5" s="578"/>
      <c r="AA5" s="578"/>
      <c r="AB5" s="578"/>
      <c r="AC5" s="578"/>
      <c r="AD5" s="578"/>
      <c r="AE5" s="578"/>
      <c r="AF5" s="578"/>
      <c r="AG5" s="578"/>
      <c r="AH5" s="578"/>
      <c r="AI5" s="578"/>
      <c r="AJ5" s="578"/>
      <c r="AK5" s="578"/>
      <c r="AL5" s="578"/>
      <c r="AM5" s="578"/>
      <c r="AN5" s="578"/>
      <c r="AO5" s="578"/>
      <c r="AP5" s="578"/>
      <c r="AQ5" s="578"/>
      <c r="AR5" s="578"/>
      <c r="AS5" s="578"/>
      <c r="AT5" s="578"/>
      <c r="AU5" s="578"/>
      <c r="AV5" s="578"/>
      <c r="AW5" s="578"/>
      <c r="AX5" s="578"/>
      <c r="AY5" s="578"/>
      <c r="AZ5" s="578"/>
      <c r="BA5" s="578"/>
      <c r="BB5" s="578"/>
      <c r="BC5" s="578"/>
      <c r="BD5" s="578"/>
      <c r="BE5" s="578"/>
      <c r="BF5" s="578"/>
      <c r="BG5" s="578"/>
      <c r="BH5" s="578"/>
      <c r="BI5" s="578"/>
      <c r="BJ5" s="578"/>
      <c r="BK5" s="578"/>
      <c r="BL5" s="578"/>
      <c r="BM5" s="578"/>
      <c r="BN5" s="579"/>
      <c r="BO5" s="580"/>
    </row>
    <row r="6" spans="1:67" ht="12.75">
      <c r="B6" s="40" t="s">
        <v>295</v>
      </c>
      <c r="C6" s="583" t="s">
        <v>288</v>
      </c>
      <c r="D6" s="582"/>
      <c r="F6" s="24"/>
      <c r="G6" s="577"/>
      <c r="H6" s="578"/>
      <c r="I6" s="578"/>
      <c r="J6" s="578"/>
      <c r="K6" s="578"/>
      <c r="L6" s="578"/>
      <c r="M6" s="578"/>
      <c r="N6" s="578"/>
      <c r="O6" s="578"/>
      <c r="P6" s="578"/>
      <c r="Q6" s="578"/>
      <c r="R6" s="578"/>
      <c r="S6" s="578"/>
      <c r="T6" s="578"/>
      <c r="U6" s="578"/>
      <c r="V6" s="578"/>
      <c r="W6" s="578"/>
      <c r="X6" s="578"/>
      <c r="Y6" s="578"/>
      <c r="Z6" s="578"/>
      <c r="AA6" s="578"/>
      <c r="AB6" s="578"/>
      <c r="AC6" s="578"/>
      <c r="AD6" s="578"/>
      <c r="AE6" s="578"/>
      <c r="AF6" s="578"/>
      <c r="AG6" s="578"/>
      <c r="AH6" s="578"/>
      <c r="AI6" s="578"/>
      <c r="AJ6" s="578"/>
      <c r="AK6" s="578"/>
      <c r="AL6" s="578"/>
      <c r="AM6" s="578"/>
      <c r="AN6" s="578"/>
      <c r="AO6" s="578"/>
      <c r="AP6" s="578"/>
      <c r="AQ6" s="578"/>
      <c r="AR6" s="578"/>
      <c r="AS6" s="578"/>
      <c r="AT6" s="578"/>
      <c r="AU6" s="578"/>
      <c r="AV6" s="578"/>
      <c r="AW6" s="578"/>
      <c r="AX6" s="578"/>
      <c r="AY6" s="578"/>
      <c r="AZ6" s="578"/>
      <c r="BA6" s="578"/>
      <c r="BB6" s="578"/>
      <c r="BC6" s="578"/>
      <c r="BD6" s="578"/>
      <c r="BE6" s="578"/>
      <c r="BF6" s="578"/>
      <c r="BG6" s="578"/>
      <c r="BH6" s="578"/>
      <c r="BI6" s="578"/>
      <c r="BJ6" s="578"/>
      <c r="BK6" s="578"/>
      <c r="BL6" s="578"/>
      <c r="BM6" s="578"/>
      <c r="BN6" s="579"/>
      <c r="BO6" s="580"/>
    </row>
    <row r="7" spans="1:67" ht="12.75">
      <c r="B7" s="40" t="s">
        <v>11</v>
      </c>
      <c r="C7" s="583" t="s">
        <v>305</v>
      </c>
      <c r="D7" s="582"/>
      <c r="F7" s="25"/>
      <c r="G7" s="566"/>
      <c r="H7" s="567"/>
      <c r="I7" s="567"/>
      <c r="J7" s="567"/>
      <c r="K7" s="567"/>
      <c r="L7" s="567"/>
      <c r="M7" s="567"/>
      <c r="N7" s="567"/>
      <c r="O7" s="567"/>
      <c r="P7" s="567"/>
      <c r="Q7" s="567"/>
      <c r="R7" s="567"/>
      <c r="S7" s="567"/>
      <c r="T7" s="567"/>
      <c r="U7" s="567"/>
      <c r="V7" s="567"/>
      <c r="W7" s="567"/>
      <c r="X7" s="567"/>
      <c r="Y7" s="567"/>
      <c r="Z7" s="567"/>
      <c r="AA7" s="567"/>
      <c r="AB7" s="567"/>
      <c r="AC7" s="567"/>
      <c r="AD7" s="567"/>
      <c r="AE7" s="567"/>
      <c r="AF7" s="567"/>
      <c r="AG7" s="567"/>
      <c r="AH7" s="567"/>
      <c r="AI7" s="567"/>
      <c r="AJ7" s="567"/>
      <c r="AK7" s="567"/>
      <c r="AL7" s="567"/>
      <c r="AM7" s="567"/>
      <c r="AN7" s="567"/>
      <c r="AO7" s="567"/>
      <c r="AP7" s="567"/>
      <c r="AQ7" s="567"/>
      <c r="AR7" s="567"/>
      <c r="AS7" s="567"/>
      <c r="AT7" s="567"/>
      <c r="AU7" s="567"/>
      <c r="AV7" s="567"/>
      <c r="AW7" s="567"/>
      <c r="AX7" s="567"/>
      <c r="AY7" s="567"/>
      <c r="AZ7" s="567"/>
      <c r="BA7" s="567"/>
      <c r="BB7" s="567"/>
      <c r="BC7" s="567"/>
      <c r="BD7" s="567"/>
      <c r="BE7" s="567"/>
      <c r="BF7" s="567"/>
      <c r="BG7" s="567"/>
      <c r="BH7" s="567"/>
      <c r="BI7" s="567"/>
      <c r="BJ7" s="567"/>
      <c r="BK7" s="567"/>
      <c r="BL7" s="567"/>
      <c r="BM7" s="567"/>
      <c r="BN7" s="568"/>
      <c r="BO7" s="569"/>
    </row>
    <row r="8" spans="1:67" ht="12.75">
      <c r="A8" s="14"/>
      <c r="B8" s="40" t="s">
        <v>263</v>
      </c>
      <c r="C8" s="581"/>
      <c r="D8" s="582"/>
      <c r="F8" s="25"/>
      <c r="G8" s="566"/>
      <c r="H8" s="567"/>
      <c r="I8" s="567"/>
      <c r="J8" s="567"/>
      <c r="K8" s="567"/>
      <c r="L8" s="567"/>
      <c r="M8" s="567"/>
      <c r="N8" s="567"/>
      <c r="O8" s="567"/>
      <c r="P8" s="567"/>
      <c r="Q8" s="567"/>
      <c r="R8" s="567"/>
      <c r="S8" s="567"/>
      <c r="T8" s="567"/>
      <c r="U8" s="567"/>
      <c r="V8" s="567"/>
      <c r="W8" s="567"/>
      <c r="X8" s="567"/>
      <c r="Y8" s="567"/>
      <c r="Z8" s="567"/>
      <c r="AA8" s="567"/>
      <c r="AB8" s="567"/>
      <c r="AC8" s="567"/>
      <c r="AD8" s="567"/>
      <c r="AE8" s="567"/>
      <c r="AF8" s="567"/>
      <c r="AG8" s="567"/>
      <c r="AH8" s="567"/>
      <c r="AI8" s="567"/>
      <c r="AJ8" s="567"/>
      <c r="AK8" s="567"/>
      <c r="AL8" s="567"/>
      <c r="AM8" s="567"/>
      <c r="AN8" s="567"/>
      <c r="AO8" s="567"/>
      <c r="AP8" s="567"/>
      <c r="AQ8" s="567"/>
      <c r="AR8" s="567"/>
      <c r="AS8" s="567"/>
      <c r="AT8" s="567"/>
      <c r="AU8" s="567"/>
      <c r="AV8" s="567"/>
      <c r="AW8" s="567"/>
      <c r="AX8" s="567"/>
      <c r="AY8" s="567"/>
      <c r="AZ8" s="567"/>
      <c r="BA8" s="567"/>
      <c r="BB8" s="567"/>
      <c r="BC8" s="567"/>
      <c r="BD8" s="567"/>
      <c r="BE8" s="567"/>
      <c r="BF8" s="567"/>
      <c r="BG8" s="567"/>
      <c r="BH8" s="567"/>
      <c r="BI8" s="567"/>
      <c r="BJ8" s="567"/>
      <c r="BK8" s="567"/>
      <c r="BL8" s="567"/>
      <c r="BM8" s="567"/>
      <c r="BN8" s="568"/>
      <c r="BO8" s="569"/>
    </row>
    <row r="9" spans="1:67" ht="12.75">
      <c r="B9" s="40" t="s">
        <v>10</v>
      </c>
      <c r="C9" s="583"/>
      <c r="D9" s="582"/>
      <c r="F9" s="25"/>
      <c r="G9" s="566"/>
      <c r="H9" s="567"/>
      <c r="I9" s="567"/>
      <c r="J9" s="567"/>
      <c r="K9" s="567"/>
      <c r="L9" s="567"/>
      <c r="M9" s="567"/>
      <c r="N9" s="567"/>
      <c r="O9" s="567"/>
      <c r="P9" s="567"/>
      <c r="Q9" s="567"/>
      <c r="R9" s="567"/>
      <c r="S9" s="567"/>
      <c r="T9" s="567"/>
      <c r="U9" s="567"/>
      <c r="V9" s="567"/>
      <c r="W9" s="567"/>
      <c r="X9" s="567"/>
      <c r="Y9" s="567"/>
      <c r="Z9" s="567"/>
      <c r="AA9" s="567"/>
      <c r="AB9" s="567"/>
      <c r="AC9" s="567"/>
      <c r="AD9" s="567"/>
      <c r="AE9" s="567"/>
      <c r="AF9" s="567"/>
      <c r="AG9" s="567"/>
      <c r="AH9" s="567"/>
      <c r="AI9" s="567"/>
      <c r="AJ9" s="567"/>
      <c r="AK9" s="567"/>
      <c r="AL9" s="567"/>
      <c r="AM9" s="567"/>
      <c r="AN9" s="567"/>
      <c r="AO9" s="567"/>
      <c r="AP9" s="567"/>
      <c r="AQ9" s="567"/>
      <c r="AR9" s="567"/>
      <c r="AS9" s="567"/>
      <c r="AT9" s="567"/>
      <c r="AU9" s="567"/>
      <c r="AV9" s="567"/>
      <c r="AW9" s="567"/>
      <c r="AX9" s="567"/>
      <c r="AY9" s="567"/>
      <c r="AZ9" s="567"/>
      <c r="BA9" s="567"/>
      <c r="BB9" s="567"/>
      <c r="BC9" s="567"/>
      <c r="BD9" s="567"/>
      <c r="BE9" s="567"/>
      <c r="BF9" s="567"/>
      <c r="BG9" s="567"/>
      <c r="BH9" s="567"/>
      <c r="BI9" s="567"/>
      <c r="BJ9" s="567"/>
      <c r="BK9" s="567"/>
      <c r="BL9" s="567"/>
      <c r="BM9" s="567"/>
      <c r="BN9" s="568"/>
      <c r="BO9" s="569"/>
    </row>
    <row r="10" spans="1:67" ht="13.5" thickBot="1">
      <c r="B10" s="53" t="s">
        <v>291</v>
      </c>
      <c r="C10" s="584"/>
      <c r="D10" s="585"/>
      <c r="F10" s="25"/>
      <c r="G10" s="566"/>
      <c r="H10" s="567"/>
      <c r="I10" s="567"/>
      <c r="J10" s="567"/>
      <c r="K10" s="567"/>
      <c r="L10" s="567"/>
      <c r="M10" s="567"/>
      <c r="N10" s="567"/>
      <c r="O10" s="567"/>
      <c r="P10" s="567"/>
      <c r="Q10" s="567"/>
      <c r="R10" s="567"/>
      <c r="S10" s="567"/>
      <c r="T10" s="567"/>
      <c r="U10" s="567"/>
      <c r="V10" s="567"/>
      <c r="W10" s="567"/>
      <c r="X10" s="567"/>
      <c r="Y10" s="567"/>
      <c r="Z10" s="567"/>
      <c r="AA10" s="567"/>
      <c r="AB10" s="567"/>
      <c r="AC10" s="567"/>
      <c r="AD10" s="567"/>
      <c r="AE10" s="567"/>
      <c r="AF10" s="567"/>
      <c r="AG10" s="567"/>
      <c r="AH10" s="567"/>
      <c r="AI10" s="567"/>
      <c r="AJ10" s="567"/>
      <c r="AK10" s="567"/>
      <c r="AL10" s="567"/>
      <c r="AM10" s="567"/>
      <c r="AN10" s="567"/>
      <c r="AO10" s="567"/>
      <c r="AP10" s="567"/>
      <c r="AQ10" s="567"/>
      <c r="AR10" s="567"/>
      <c r="AS10" s="567"/>
      <c r="AT10" s="567"/>
      <c r="AU10" s="567"/>
      <c r="AV10" s="567"/>
      <c r="AW10" s="567"/>
      <c r="AX10" s="567"/>
      <c r="AY10" s="567"/>
      <c r="AZ10" s="567"/>
      <c r="BA10" s="567"/>
      <c r="BB10" s="567"/>
      <c r="BC10" s="567"/>
      <c r="BD10" s="567"/>
      <c r="BE10" s="567"/>
      <c r="BF10" s="567"/>
      <c r="BG10" s="567"/>
      <c r="BH10" s="567"/>
      <c r="BI10" s="567"/>
      <c r="BJ10" s="567"/>
      <c r="BK10" s="567"/>
      <c r="BL10" s="567"/>
      <c r="BM10" s="567"/>
      <c r="BN10" s="568"/>
      <c r="BO10" s="569"/>
    </row>
    <row r="11" spans="1:67" ht="15.75" thickBot="1">
      <c r="B11" s="149"/>
      <c r="C11" s="43"/>
      <c r="E11" s="36"/>
      <c r="F11" s="25"/>
      <c r="G11" s="566"/>
      <c r="H11" s="567"/>
      <c r="I11" s="567"/>
      <c r="J11" s="567"/>
      <c r="K11" s="567"/>
      <c r="L11" s="567"/>
      <c r="M11" s="567"/>
      <c r="N11" s="567"/>
      <c r="O11" s="567"/>
      <c r="P11" s="567"/>
      <c r="Q11" s="567"/>
      <c r="R11" s="567"/>
      <c r="S11" s="567"/>
      <c r="T11" s="567"/>
      <c r="U11" s="567"/>
      <c r="V11" s="567"/>
      <c r="W11" s="567"/>
      <c r="X11" s="567"/>
      <c r="Y11" s="567"/>
      <c r="Z11" s="567"/>
      <c r="AA11" s="567"/>
      <c r="AB11" s="567"/>
      <c r="AC11" s="567"/>
      <c r="AD11" s="567"/>
      <c r="AE11" s="567"/>
      <c r="AF11" s="567"/>
      <c r="AG11" s="567"/>
      <c r="AH11" s="567"/>
      <c r="AI11" s="567"/>
      <c r="AJ11" s="567"/>
      <c r="AK11" s="567"/>
      <c r="AL11" s="567"/>
      <c r="AM11" s="567"/>
      <c r="AN11" s="567"/>
      <c r="AO11" s="567"/>
      <c r="AP11" s="567"/>
      <c r="AQ11" s="567"/>
      <c r="AR11" s="567"/>
      <c r="AS11" s="567"/>
      <c r="AT11" s="567"/>
      <c r="AU11" s="567"/>
      <c r="AV11" s="567"/>
      <c r="AW11" s="567"/>
      <c r="AX11" s="567"/>
      <c r="AY11" s="567"/>
      <c r="AZ11" s="567"/>
      <c r="BA11" s="567"/>
      <c r="BB11" s="567"/>
      <c r="BC11" s="567"/>
      <c r="BD11" s="567"/>
      <c r="BE11" s="567"/>
      <c r="BF11" s="567"/>
      <c r="BG11" s="567"/>
      <c r="BH11" s="567"/>
      <c r="BI11" s="567"/>
      <c r="BJ11" s="567"/>
      <c r="BK11" s="567"/>
      <c r="BL11" s="567"/>
      <c r="BM11" s="567"/>
      <c r="BN11" s="568"/>
      <c r="BO11" s="569"/>
    </row>
    <row r="12" spans="1:67">
      <c r="A12" s="37"/>
      <c r="B12" s="246" t="s">
        <v>314</v>
      </c>
      <c r="C12" s="245"/>
      <c r="D12" s="10"/>
      <c r="E12" s="29"/>
      <c r="F12" s="25"/>
      <c r="G12" s="566"/>
      <c r="H12" s="567"/>
      <c r="I12" s="567"/>
      <c r="J12" s="567"/>
      <c r="K12" s="567"/>
      <c r="L12" s="567"/>
      <c r="M12" s="567"/>
      <c r="N12" s="567"/>
      <c r="O12" s="567"/>
      <c r="P12" s="567"/>
      <c r="Q12" s="567"/>
      <c r="R12" s="567"/>
      <c r="S12" s="567"/>
      <c r="T12" s="567"/>
      <c r="U12" s="567"/>
      <c r="V12" s="567"/>
      <c r="W12" s="567"/>
      <c r="X12" s="567"/>
      <c r="Y12" s="567"/>
      <c r="Z12" s="567"/>
      <c r="AA12" s="567"/>
      <c r="AB12" s="567"/>
      <c r="AC12" s="567"/>
      <c r="AD12" s="567"/>
      <c r="AE12" s="567"/>
      <c r="AF12" s="567"/>
      <c r="AG12" s="567"/>
      <c r="AH12" s="567"/>
      <c r="AI12" s="567"/>
      <c r="AJ12" s="567"/>
      <c r="AK12" s="567"/>
      <c r="AL12" s="567"/>
      <c r="AM12" s="567"/>
      <c r="AN12" s="567"/>
      <c r="AO12" s="567"/>
      <c r="AP12" s="567"/>
      <c r="AQ12" s="567"/>
      <c r="AR12" s="567"/>
      <c r="AS12" s="567"/>
      <c r="AT12" s="567"/>
      <c r="AU12" s="567"/>
      <c r="AV12" s="567"/>
      <c r="AW12" s="567"/>
      <c r="AX12" s="567"/>
      <c r="AY12" s="567"/>
      <c r="AZ12" s="567"/>
      <c r="BA12" s="567"/>
      <c r="BB12" s="567"/>
      <c r="BC12" s="567"/>
      <c r="BD12" s="567"/>
      <c r="BE12" s="567"/>
      <c r="BF12" s="567"/>
      <c r="BG12" s="567"/>
      <c r="BH12" s="567"/>
      <c r="BI12" s="567"/>
      <c r="BJ12" s="567"/>
      <c r="BK12" s="567"/>
      <c r="BL12" s="567"/>
      <c r="BM12" s="567"/>
      <c r="BN12" s="568"/>
      <c r="BO12" s="569"/>
    </row>
    <row r="13" spans="1:67" ht="12.75">
      <c r="A13" s="37"/>
      <c r="B13" s="40" t="s">
        <v>253</v>
      </c>
      <c r="C13" s="173">
        <f>BO56+IF(AND(D39&gt;0,BO55&gt;0),BO55,D39)</f>
        <v>0</v>
      </c>
      <c r="D13" s="10"/>
      <c r="E13" s="29"/>
      <c r="F13" s="25"/>
      <c r="G13" s="566"/>
      <c r="H13" s="567"/>
      <c r="I13" s="567"/>
      <c r="J13" s="567"/>
      <c r="K13" s="567"/>
      <c r="L13" s="567"/>
      <c r="M13" s="567"/>
      <c r="N13" s="567"/>
      <c r="O13" s="567"/>
      <c r="P13" s="567"/>
      <c r="Q13" s="567"/>
      <c r="R13" s="567"/>
      <c r="S13" s="567"/>
      <c r="T13" s="567"/>
      <c r="U13" s="567"/>
      <c r="V13" s="567"/>
      <c r="W13" s="567"/>
      <c r="X13" s="567"/>
      <c r="Y13" s="567"/>
      <c r="Z13" s="567"/>
      <c r="AA13" s="567"/>
      <c r="AB13" s="567"/>
      <c r="AC13" s="567"/>
      <c r="AD13" s="567"/>
      <c r="AE13" s="567"/>
      <c r="AF13" s="567"/>
      <c r="AG13" s="567"/>
      <c r="AH13" s="567"/>
      <c r="AI13" s="567"/>
      <c r="AJ13" s="567"/>
      <c r="AK13" s="567"/>
      <c r="AL13" s="567"/>
      <c r="AM13" s="567"/>
      <c r="AN13" s="567"/>
      <c r="AO13" s="567"/>
      <c r="AP13" s="567"/>
      <c r="AQ13" s="567"/>
      <c r="AR13" s="567"/>
      <c r="AS13" s="567"/>
      <c r="AT13" s="567"/>
      <c r="AU13" s="567"/>
      <c r="AV13" s="567"/>
      <c r="AW13" s="567"/>
      <c r="AX13" s="567"/>
      <c r="AY13" s="567"/>
      <c r="AZ13" s="567"/>
      <c r="BA13" s="567"/>
      <c r="BB13" s="567"/>
      <c r="BC13" s="567"/>
      <c r="BD13" s="567"/>
      <c r="BE13" s="567"/>
      <c r="BF13" s="567"/>
      <c r="BG13" s="567"/>
      <c r="BH13" s="567"/>
      <c r="BI13" s="567"/>
      <c r="BJ13" s="567"/>
      <c r="BK13" s="567"/>
      <c r="BL13" s="567"/>
      <c r="BM13" s="567"/>
      <c r="BN13" s="568"/>
      <c r="BO13" s="569"/>
    </row>
    <row r="14" spans="1:67" ht="12.75">
      <c r="A14" s="37"/>
      <c r="B14" s="40" t="s">
        <v>266</v>
      </c>
      <c r="C14" s="38">
        <f>BO51</f>
        <v>0</v>
      </c>
      <c r="D14" s="10"/>
      <c r="E14" s="29"/>
      <c r="F14" s="25"/>
      <c r="G14" s="566"/>
      <c r="H14" s="567"/>
      <c r="I14" s="567"/>
      <c r="J14" s="567"/>
      <c r="K14" s="567"/>
      <c r="L14" s="567"/>
      <c r="M14" s="567"/>
      <c r="N14" s="567"/>
      <c r="O14" s="567"/>
      <c r="P14" s="567"/>
      <c r="Q14" s="567"/>
      <c r="R14" s="567"/>
      <c r="S14" s="567"/>
      <c r="T14" s="567"/>
      <c r="U14" s="567"/>
      <c r="V14" s="567"/>
      <c r="W14" s="567"/>
      <c r="X14" s="567"/>
      <c r="Y14" s="567"/>
      <c r="Z14" s="567"/>
      <c r="AA14" s="567"/>
      <c r="AB14" s="567"/>
      <c r="AC14" s="567"/>
      <c r="AD14" s="567"/>
      <c r="AE14" s="567"/>
      <c r="AF14" s="567"/>
      <c r="AG14" s="567"/>
      <c r="AH14" s="567"/>
      <c r="AI14" s="567"/>
      <c r="AJ14" s="567"/>
      <c r="AK14" s="567"/>
      <c r="AL14" s="567"/>
      <c r="AM14" s="567"/>
      <c r="AN14" s="567"/>
      <c r="AO14" s="567"/>
      <c r="AP14" s="567"/>
      <c r="AQ14" s="567"/>
      <c r="AR14" s="567"/>
      <c r="AS14" s="567"/>
      <c r="AT14" s="567"/>
      <c r="AU14" s="567"/>
      <c r="AV14" s="567"/>
      <c r="AW14" s="567"/>
      <c r="AX14" s="567"/>
      <c r="AY14" s="567"/>
      <c r="AZ14" s="567"/>
      <c r="BA14" s="567"/>
      <c r="BB14" s="567"/>
      <c r="BC14" s="567"/>
      <c r="BD14" s="567"/>
      <c r="BE14" s="567"/>
      <c r="BF14" s="567"/>
      <c r="BG14" s="567"/>
      <c r="BH14" s="567"/>
      <c r="BI14" s="567"/>
      <c r="BJ14" s="567"/>
      <c r="BK14" s="567"/>
      <c r="BL14" s="567"/>
      <c r="BM14" s="567"/>
      <c r="BN14" s="568"/>
      <c r="BO14" s="569"/>
    </row>
    <row r="15" spans="1:67" ht="12.75">
      <c r="A15" s="37"/>
      <c r="B15" s="40" t="s">
        <v>5</v>
      </c>
      <c r="C15" s="150" t="e">
        <f>C13/C14</f>
        <v>#DIV/0!</v>
      </c>
      <c r="D15" s="195"/>
      <c r="E15" s="29"/>
      <c r="F15" s="25"/>
      <c r="G15" s="566"/>
      <c r="H15" s="567"/>
      <c r="I15" s="567"/>
      <c r="J15" s="567"/>
      <c r="K15" s="567"/>
      <c r="L15" s="567"/>
      <c r="M15" s="567"/>
      <c r="N15" s="567"/>
      <c r="O15" s="567"/>
      <c r="P15" s="567"/>
      <c r="Q15" s="567"/>
      <c r="R15" s="567"/>
      <c r="S15" s="567"/>
      <c r="T15" s="567"/>
      <c r="U15" s="567"/>
      <c r="V15" s="567"/>
      <c r="W15" s="567"/>
      <c r="X15" s="567"/>
      <c r="Y15" s="567"/>
      <c r="Z15" s="567"/>
      <c r="AA15" s="567"/>
      <c r="AB15" s="567"/>
      <c r="AC15" s="567"/>
      <c r="AD15" s="567"/>
      <c r="AE15" s="567"/>
      <c r="AF15" s="567"/>
      <c r="AG15" s="567"/>
      <c r="AH15" s="567"/>
      <c r="AI15" s="567"/>
      <c r="AJ15" s="567"/>
      <c r="AK15" s="567"/>
      <c r="AL15" s="567"/>
      <c r="AM15" s="567"/>
      <c r="AN15" s="567"/>
      <c r="AO15" s="567"/>
      <c r="AP15" s="567"/>
      <c r="AQ15" s="567"/>
      <c r="AR15" s="567"/>
      <c r="AS15" s="567"/>
      <c r="AT15" s="567"/>
      <c r="AU15" s="567"/>
      <c r="AV15" s="567"/>
      <c r="AW15" s="567"/>
      <c r="AX15" s="567"/>
      <c r="AY15" s="567"/>
      <c r="AZ15" s="567"/>
      <c r="BA15" s="567"/>
      <c r="BB15" s="567"/>
      <c r="BC15" s="567"/>
      <c r="BD15" s="567"/>
      <c r="BE15" s="567"/>
      <c r="BF15" s="567"/>
      <c r="BG15" s="567"/>
      <c r="BH15" s="567"/>
      <c r="BI15" s="567"/>
      <c r="BJ15" s="567"/>
      <c r="BK15" s="567"/>
      <c r="BL15" s="567"/>
      <c r="BM15" s="567"/>
      <c r="BN15" s="568"/>
      <c r="BO15" s="569"/>
    </row>
    <row r="16" spans="1:67" ht="13.5" thickBot="1">
      <c r="A16" s="37"/>
      <c r="B16" s="53" t="s">
        <v>279</v>
      </c>
      <c r="C16" s="151">
        <f>BO58</f>
        <v>0</v>
      </c>
      <c r="D16" s="39"/>
      <c r="E16" s="29"/>
      <c r="F16" s="25"/>
      <c r="G16" s="566"/>
      <c r="H16" s="567"/>
      <c r="I16" s="567"/>
      <c r="J16" s="567"/>
      <c r="K16" s="567"/>
      <c r="L16" s="567"/>
      <c r="M16" s="567"/>
      <c r="N16" s="567"/>
      <c r="O16" s="567"/>
      <c r="P16" s="567"/>
      <c r="Q16" s="567"/>
      <c r="R16" s="567"/>
      <c r="S16" s="567"/>
      <c r="T16" s="567"/>
      <c r="U16" s="567"/>
      <c r="V16" s="567"/>
      <c r="W16" s="567"/>
      <c r="X16" s="567"/>
      <c r="Y16" s="567"/>
      <c r="Z16" s="567"/>
      <c r="AA16" s="567"/>
      <c r="AB16" s="567"/>
      <c r="AC16" s="567"/>
      <c r="AD16" s="567"/>
      <c r="AE16" s="567"/>
      <c r="AF16" s="567"/>
      <c r="AG16" s="567"/>
      <c r="AH16" s="567"/>
      <c r="AI16" s="567"/>
      <c r="AJ16" s="567"/>
      <c r="AK16" s="567"/>
      <c r="AL16" s="567"/>
      <c r="AM16" s="567"/>
      <c r="AN16" s="567"/>
      <c r="AO16" s="567"/>
      <c r="AP16" s="567"/>
      <c r="AQ16" s="567"/>
      <c r="AR16" s="567"/>
      <c r="AS16" s="567"/>
      <c r="AT16" s="567"/>
      <c r="AU16" s="567"/>
      <c r="AV16" s="567"/>
      <c r="AW16" s="567"/>
      <c r="AX16" s="567"/>
      <c r="AY16" s="567"/>
      <c r="AZ16" s="567"/>
      <c r="BA16" s="567"/>
      <c r="BB16" s="567"/>
      <c r="BC16" s="567"/>
      <c r="BD16" s="567"/>
      <c r="BE16" s="567"/>
      <c r="BF16" s="567"/>
      <c r="BG16" s="567"/>
      <c r="BH16" s="567"/>
      <c r="BI16" s="567"/>
      <c r="BJ16" s="567"/>
      <c r="BK16" s="567"/>
      <c r="BL16" s="567"/>
      <c r="BM16" s="567"/>
      <c r="BN16" s="568"/>
      <c r="BO16" s="569"/>
    </row>
    <row r="17" spans="1:67" ht="13.5" thickBot="1">
      <c r="A17" s="14"/>
      <c r="B17" s="41"/>
      <c r="C17" s="42"/>
      <c r="D17" s="43"/>
      <c r="E17" s="10"/>
      <c r="F17" s="25"/>
      <c r="G17" s="566"/>
      <c r="H17" s="567"/>
      <c r="I17" s="567"/>
      <c r="J17" s="567"/>
      <c r="K17" s="567"/>
      <c r="L17" s="567"/>
      <c r="M17" s="567"/>
      <c r="N17" s="567"/>
      <c r="O17" s="567"/>
      <c r="P17" s="567"/>
      <c r="Q17" s="567"/>
      <c r="R17" s="567"/>
      <c r="S17" s="567"/>
      <c r="T17" s="567"/>
      <c r="U17" s="567"/>
      <c r="V17" s="567"/>
      <c r="W17" s="567"/>
      <c r="X17" s="567"/>
      <c r="Y17" s="567"/>
      <c r="Z17" s="567"/>
      <c r="AA17" s="567"/>
      <c r="AB17" s="567"/>
      <c r="AC17" s="567"/>
      <c r="AD17" s="567"/>
      <c r="AE17" s="567"/>
      <c r="AF17" s="567"/>
      <c r="AG17" s="567"/>
      <c r="AH17" s="567"/>
      <c r="AI17" s="567"/>
      <c r="AJ17" s="567"/>
      <c r="AK17" s="567"/>
      <c r="AL17" s="567"/>
      <c r="AM17" s="567"/>
      <c r="AN17" s="567"/>
      <c r="AO17" s="567"/>
      <c r="AP17" s="567"/>
      <c r="AQ17" s="567"/>
      <c r="AR17" s="567"/>
      <c r="AS17" s="567"/>
      <c r="AT17" s="567"/>
      <c r="AU17" s="567"/>
      <c r="AV17" s="567"/>
      <c r="AW17" s="567"/>
      <c r="AX17" s="567"/>
      <c r="AY17" s="567"/>
      <c r="AZ17" s="567"/>
      <c r="BA17" s="567"/>
      <c r="BB17" s="567"/>
      <c r="BC17" s="567"/>
      <c r="BD17" s="567"/>
      <c r="BE17" s="567"/>
      <c r="BF17" s="567"/>
      <c r="BG17" s="567"/>
      <c r="BH17" s="567"/>
      <c r="BI17" s="567"/>
      <c r="BJ17" s="567"/>
      <c r="BK17" s="567"/>
      <c r="BL17" s="567"/>
      <c r="BM17" s="567"/>
      <c r="BN17" s="568"/>
      <c r="BO17" s="569"/>
    </row>
    <row r="18" spans="1:67">
      <c r="A18" s="37"/>
      <c r="B18" s="246" t="s">
        <v>315</v>
      </c>
      <c r="C18" s="254" t="s">
        <v>260</v>
      </c>
      <c r="D18" s="253" t="s">
        <v>261</v>
      </c>
      <c r="E18" s="44"/>
      <c r="F18" s="25"/>
      <c r="G18" s="566"/>
      <c r="H18" s="567"/>
      <c r="I18" s="567"/>
      <c r="J18" s="567"/>
      <c r="K18" s="567"/>
      <c r="L18" s="567"/>
      <c r="M18" s="567"/>
      <c r="N18" s="567"/>
      <c r="O18" s="567"/>
      <c r="P18" s="567"/>
      <c r="Q18" s="567"/>
      <c r="R18" s="567"/>
      <c r="S18" s="567"/>
      <c r="T18" s="567"/>
      <c r="U18" s="567"/>
      <c r="V18" s="567"/>
      <c r="W18" s="567"/>
      <c r="X18" s="567"/>
      <c r="Y18" s="567"/>
      <c r="Z18" s="567"/>
      <c r="AA18" s="567"/>
      <c r="AB18" s="567"/>
      <c r="AC18" s="567"/>
      <c r="AD18" s="567"/>
      <c r="AE18" s="567"/>
      <c r="AF18" s="567"/>
      <c r="AG18" s="567"/>
      <c r="AH18" s="567"/>
      <c r="AI18" s="567"/>
      <c r="AJ18" s="567"/>
      <c r="AK18" s="567"/>
      <c r="AL18" s="567"/>
      <c r="AM18" s="567"/>
      <c r="AN18" s="567"/>
      <c r="AO18" s="567"/>
      <c r="AP18" s="567"/>
      <c r="AQ18" s="567"/>
      <c r="AR18" s="567"/>
      <c r="AS18" s="567"/>
      <c r="AT18" s="567"/>
      <c r="AU18" s="567"/>
      <c r="AV18" s="567"/>
      <c r="AW18" s="567"/>
      <c r="AX18" s="567"/>
      <c r="AY18" s="567"/>
      <c r="AZ18" s="567"/>
      <c r="BA18" s="567"/>
      <c r="BB18" s="567"/>
      <c r="BC18" s="567"/>
      <c r="BD18" s="567"/>
      <c r="BE18" s="567"/>
      <c r="BF18" s="567"/>
      <c r="BG18" s="567"/>
      <c r="BH18" s="567"/>
      <c r="BI18" s="567"/>
      <c r="BJ18" s="567"/>
      <c r="BK18" s="567"/>
      <c r="BL18" s="567"/>
      <c r="BM18" s="567"/>
      <c r="BN18" s="568"/>
      <c r="BO18" s="569"/>
    </row>
    <row r="19" spans="1:67" ht="12.75">
      <c r="A19" s="37"/>
      <c r="B19" s="40" t="s">
        <v>316</v>
      </c>
      <c r="C19" s="10" t="s">
        <v>256</v>
      </c>
      <c r="D19" s="45">
        <f>IF(SUM(E63:BN63)&gt;0,SUM(E63:BN63)/COUNTIF(E63:BN63,"&gt;0"),0)</f>
        <v>0</v>
      </c>
      <c r="F19" s="25"/>
      <c r="G19" s="566"/>
      <c r="H19" s="567"/>
      <c r="I19" s="567"/>
      <c r="J19" s="567"/>
      <c r="K19" s="567"/>
      <c r="L19" s="567"/>
      <c r="M19" s="567"/>
      <c r="N19" s="567"/>
      <c r="O19" s="567"/>
      <c r="P19" s="567"/>
      <c r="Q19" s="567"/>
      <c r="R19" s="567"/>
      <c r="S19" s="567"/>
      <c r="T19" s="567"/>
      <c r="U19" s="567"/>
      <c r="V19" s="567"/>
      <c r="W19" s="567"/>
      <c r="X19" s="567"/>
      <c r="Y19" s="567"/>
      <c r="Z19" s="567"/>
      <c r="AA19" s="567"/>
      <c r="AB19" s="567"/>
      <c r="AC19" s="567"/>
      <c r="AD19" s="567"/>
      <c r="AE19" s="567"/>
      <c r="AF19" s="567"/>
      <c r="AG19" s="567"/>
      <c r="AH19" s="567"/>
      <c r="AI19" s="567"/>
      <c r="AJ19" s="567"/>
      <c r="AK19" s="567"/>
      <c r="AL19" s="567"/>
      <c r="AM19" s="567"/>
      <c r="AN19" s="567"/>
      <c r="AO19" s="567"/>
      <c r="AP19" s="567"/>
      <c r="AQ19" s="567"/>
      <c r="AR19" s="567"/>
      <c r="AS19" s="567"/>
      <c r="AT19" s="567"/>
      <c r="AU19" s="567"/>
      <c r="AV19" s="567"/>
      <c r="AW19" s="567"/>
      <c r="AX19" s="567"/>
      <c r="AY19" s="567"/>
      <c r="AZ19" s="567"/>
      <c r="BA19" s="567"/>
      <c r="BB19" s="567"/>
      <c r="BC19" s="567"/>
      <c r="BD19" s="567"/>
      <c r="BE19" s="567"/>
      <c r="BF19" s="567"/>
      <c r="BG19" s="567"/>
      <c r="BH19" s="567"/>
      <c r="BI19" s="567"/>
      <c r="BJ19" s="567"/>
      <c r="BK19" s="567"/>
      <c r="BL19" s="567"/>
      <c r="BM19" s="567"/>
      <c r="BN19" s="568"/>
      <c r="BO19" s="569"/>
    </row>
    <row r="20" spans="1:67" ht="12.75">
      <c r="A20" s="37"/>
      <c r="B20" s="40" t="s">
        <v>316</v>
      </c>
      <c r="C20" s="46" t="s">
        <v>317</v>
      </c>
      <c r="D20" s="47">
        <f>SUM(E63:BN63)</f>
        <v>0</v>
      </c>
      <c r="F20" s="25"/>
      <c r="G20" s="566"/>
      <c r="H20" s="567"/>
      <c r="I20" s="567"/>
      <c r="J20" s="567"/>
      <c r="K20" s="567"/>
      <c r="L20" s="567"/>
      <c r="M20" s="567"/>
      <c r="N20" s="567"/>
      <c r="O20" s="567"/>
      <c r="P20" s="567"/>
      <c r="Q20" s="567"/>
      <c r="R20" s="567"/>
      <c r="S20" s="567"/>
      <c r="T20" s="567"/>
      <c r="U20" s="567"/>
      <c r="V20" s="567"/>
      <c r="W20" s="567"/>
      <c r="X20" s="567"/>
      <c r="Y20" s="567"/>
      <c r="Z20" s="567"/>
      <c r="AA20" s="567"/>
      <c r="AB20" s="567"/>
      <c r="AC20" s="567"/>
      <c r="AD20" s="567"/>
      <c r="AE20" s="567"/>
      <c r="AF20" s="567"/>
      <c r="AG20" s="567"/>
      <c r="AH20" s="567"/>
      <c r="AI20" s="567"/>
      <c r="AJ20" s="567"/>
      <c r="AK20" s="567"/>
      <c r="AL20" s="567"/>
      <c r="AM20" s="567"/>
      <c r="AN20" s="567"/>
      <c r="AO20" s="567"/>
      <c r="AP20" s="567"/>
      <c r="AQ20" s="567"/>
      <c r="AR20" s="567"/>
      <c r="AS20" s="567"/>
      <c r="AT20" s="567"/>
      <c r="AU20" s="567"/>
      <c r="AV20" s="567"/>
      <c r="AW20" s="567"/>
      <c r="AX20" s="567"/>
      <c r="AY20" s="567"/>
      <c r="AZ20" s="567"/>
      <c r="BA20" s="567"/>
      <c r="BB20" s="567"/>
      <c r="BC20" s="567"/>
      <c r="BD20" s="567"/>
      <c r="BE20" s="567"/>
      <c r="BF20" s="567"/>
      <c r="BG20" s="567"/>
      <c r="BH20" s="567"/>
      <c r="BI20" s="567"/>
      <c r="BJ20" s="567"/>
      <c r="BK20" s="567"/>
      <c r="BL20" s="567"/>
      <c r="BM20" s="567"/>
      <c r="BN20" s="568"/>
      <c r="BO20" s="569"/>
    </row>
    <row r="21" spans="1:67" ht="12.75">
      <c r="A21" s="37"/>
      <c r="B21" s="40" t="s">
        <v>318</v>
      </c>
      <c r="C21" s="46" t="s">
        <v>258</v>
      </c>
      <c r="D21" s="48">
        <f>IF(C6="Railbelt South of alaska range",0,IF(SUM(E75:BN75)&gt;0,SUM(E75:BN75)/COUNTIF(E75:BN75,"&gt;0"),0))+IF(C6="Railbelt South of Alaska Range",0,IF(SUM(E92:BN92),SUM(E92:BN92)/COUNTIF(E92:BN92,"&gt;0"),0))</f>
        <v>0</v>
      </c>
      <c r="F21" s="25"/>
      <c r="G21" s="566"/>
      <c r="H21" s="567"/>
      <c r="I21" s="567"/>
      <c r="J21" s="567"/>
      <c r="K21" s="567"/>
      <c r="L21" s="567"/>
      <c r="M21" s="567"/>
      <c r="N21" s="567"/>
      <c r="O21" s="567"/>
      <c r="P21" s="567"/>
      <c r="Q21" s="567"/>
      <c r="R21" s="567"/>
      <c r="S21" s="567"/>
      <c r="T21" s="567"/>
      <c r="U21" s="567"/>
      <c r="V21" s="567"/>
      <c r="W21" s="567"/>
      <c r="X21" s="567"/>
      <c r="Y21" s="567"/>
      <c r="Z21" s="567"/>
      <c r="AA21" s="567"/>
      <c r="AB21" s="567"/>
      <c r="AC21" s="567"/>
      <c r="AD21" s="567"/>
      <c r="AE21" s="567"/>
      <c r="AF21" s="567"/>
      <c r="AG21" s="567"/>
      <c r="AH21" s="567"/>
      <c r="AI21" s="567"/>
      <c r="AJ21" s="567"/>
      <c r="AK21" s="567"/>
      <c r="AL21" s="567"/>
      <c r="AM21" s="567"/>
      <c r="AN21" s="567"/>
      <c r="AO21" s="567"/>
      <c r="AP21" s="567"/>
      <c r="AQ21" s="567"/>
      <c r="AR21" s="567"/>
      <c r="AS21" s="567"/>
      <c r="AT21" s="567"/>
      <c r="AU21" s="567"/>
      <c r="AV21" s="567"/>
      <c r="AW21" s="567"/>
      <c r="AX21" s="567"/>
      <c r="AY21" s="567"/>
      <c r="AZ21" s="567"/>
      <c r="BA21" s="567"/>
      <c r="BB21" s="567"/>
      <c r="BC21" s="567"/>
      <c r="BD21" s="567"/>
      <c r="BE21" s="567"/>
      <c r="BF21" s="567"/>
      <c r="BG21" s="567"/>
      <c r="BH21" s="567"/>
      <c r="BI21" s="567"/>
      <c r="BJ21" s="567"/>
      <c r="BK21" s="567"/>
      <c r="BL21" s="567"/>
      <c r="BM21" s="567"/>
      <c r="BN21" s="568"/>
      <c r="BO21" s="569"/>
    </row>
    <row r="22" spans="1:67" ht="15" customHeight="1">
      <c r="A22" s="37"/>
      <c r="B22" s="40" t="s">
        <v>318</v>
      </c>
      <c r="C22" s="46" t="s">
        <v>319</v>
      </c>
      <c r="D22" s="47">
        <f>IF(C6="railbelt south of alaska range",0,SUM(E75:BN75)+IF(C6="Railbelt South of Alaska Range",0,SUM(E92:BN92)))</f>
        <v>0</v>
      </c>
      <c r="F22" s="25"/>
      <c r="G22" s="566"/>
      <c r="H22" s="567"/>
      <c r="I22" s="567"/>
      <c r="J22" s="567"/>
      <c r="K22" s="567"/>
      <c r="L22" s="567"/>
      <c r="M22" s="567"/>
      <c r="N22" s="567"/>
      <c r="O22" s="567"/>
      <c r="P22" s="567"/>
      <c r="Q22" s="567"/>
      <c r="R22" s="567"/>
      <c r="S22" s="567"/>
      <c r="T22" s="567"/>
      <c r="U22" s="567"/>
      <c r="V22" s="567"/>
      <c r="W22" s="567"/>
      <c r="X22" s="567"/>
      <c r="Y22" s="567"/>
      <c r="Z22" s="567"/>
      <c r="AA22" s="567"/>
      <c r="AB22" s="567"/>
      <c r="AC22" s="567"/>
      <c r="AD22" s="567"/>
      <c r="AE22" s="567"/>
      <c r="AF22" s="567"/>
      <c r="AG22" s="567"/>
      <c r="AH22" s="567"/>
      <c r="AI22" s="567"/>
      <c r="AJ22" s="567"/>
      <c r="AK22" s="567"/>
      <c r="AL22" s="567"/>
      <c r="AM22" s="567"/>
      <c r="AN22" s="567"/>
      <c r="AO22" s="567"/>
      <c r="AP22" s="567"/>
      <c r="AQ22" s="567"/>
      <c r="AR22" s="567"/>
      <c r="AS22" s="567"/>
      <c r="AT22" s="567"/>
      <c r="AU22" s="567"/>
      <c r="AV22" s="567"/>
      <c r="AW22" s="567"/>
      <c r="AX22" s="567"/>
      <c r="AY22" s="567"/>
      <c r="AZ22" s="567"/>
      <c r="BA22" s="567"/>
      <c r="BB22" s="567"/>
      <c r="BC22" s="567"/>
      <c r="BD22" s="567"/>
      <c r="BE22" s="567"/>
      <c r="BF22" s="567"/>
      <c r="BG22" s="567"/>
      <c r="BH22" s="567"/>
      <c r="BI22" s="567"/>
      <c r="BJ22" s="567"/>
      <c r="BK22" s="567"/>
      <c r="BL22" s="567"/>
      <c r="BM22" s="567"/>
      <c r="BN22" s="568"/>
      <c r="BO22" s="569"/>
    </row>
    <row r="23" spans="1:67" ht="12.75">
      <c r="A23" s="37"/>
      <c r="B23" s="40" t="s">
        <v>320</v>
      </c>
      <c r="C23" s="454" t="s">
        <v>754</v>
      </c>
      <c r="D23" s="48">
        <f>IF(C6="railbelt south of alaska range",IF(SUM(E75:BN75)&gt;0,SUM(E75:BN75)/COUNTIF(E75:BN75,"&gt;0"),0)+IF(SUM(E92:BN92)&gt;0,SUM(E92:BN92)/COUNTIF(E92:BN92,"&gt;0"),0),0)</f>
        <v>0</v>
      </c>
      <c r="F23" s="25"/>
      <c r="G23" s="566"/>
      <c r="H23" s="567"/>
      <c r="I23" s="567"/>
      <c r="J23" s="567"/>
      <c r="K23" s="567"/>
      <c r="L23" s="567"/>
      <c r="M23" s="567"/>
      <c r="N23" s="567"/>
      <c r="O23" s="567"/>
      <c r="P23" s="567"/>
      <c r="Q23" s="567"/>
      <c r="R23" s="567"/>
      <c r="S23" s="567"/>
      <c r="T23" s="567"/>
      <c r="U23" s="567"/>
      <c r="V23" s="567"/>
      <c r="W23" s="567"/>
      <c r="X23" s="567"/>
      <c r="Y23" s="567"/>
      <c r="Z23" s="567"/>
      <c r="AA23" s="567"/>
      <c r="AB23" s="567"/>
      <c r="AC23" s="567"/>
      <c r="AD23" s="567"/>
      <c r="AE23" s="567"/>
      <c r="AF23" s="567"/>
      <c r="AG23" s="567"/>
      <c r="AH23" s="567"/>
      <c r="AI23" s="567"/>
      <c r="AJ23" s="567"/>
      <c r="AK23" s="567"/>
      <c r="AL23" s="567"/>
      <c r="AM23" s="567"/>
      <c r="AN23" s="567"/>
      <c r="AO23" s="567"/>
      <c r="AP23" s="567"/>
      <c r="AQ23" s="567"/>
      <c r="AR23" s="567"/>
      <c r="AS23" s="567"/>
      <c r="AT23" s="567"/>
      <c r="AU23" s="567"/>
      <c r="AV23" s="567"/>
      <c r="AW23" s="567"/>
      <c r="AX23" s="567"/>
      <c r="AY23" s="567"/>
      <c r="AZ23" s="567"/>
      <c r="BA23" s="567"/>
      <c r="BB23" s="567"/>
      <c r="BC23" s="567"/>
      <c r="BD23" s="567"/>
      <c r="BE23" s="567"/>
      <c r="BF23" s="567"/>
      <c r="BG23" s="567"/>
      <c r="BH23" s="567"/>
      <c r="BI23" s="567"/>
      <c r="BJ23" s="567"/>
      <c r="BK23" s="567"/>
      <c r="BL23" s="567"/>
      <c r="BM23" s="567"/>
      <c r="BN23" s="568"/>
      <c r="BO23" s="569"/>
    </row>
    <row r="24" spans="1:67" ht="15.75" customHeight="1">
      <c r="A24" s="37"/>
      <c r="B24" s="40" t="s">
        <v>320</v>
      </c>
      <c r="C24" s="454" t="s">
        <v>755</v>
      </c>
      <c r="D24" s="48">
        <f>IF(C6="railbelt south of alaska range",SUM(E75:BG75)+SUM(E92:BG92),0)</f>
        <v>0</v>
      </c>
      <c r="F24" s="25"/>
      <c r="G24" s="566"/>
      <c r="H24" s="567"/>
      <c r="I24" s="567"/>
      <c r="J24" s="567"/>
      <c r="K24" s="567"/>
      <c r="L24" s="567"/>
      <c r="M24" s="567"/>
      <c r="N24" s="567"/>
      <c r="O24" s="567"/>
      <c r="P24" s="567"/>
      <c r="Q24" s="567"/>
      <c r="R24" s="567"/>
      <c r="S24" s="567"/>
      <c r="T24" s="567"/>
      <c r="U24" s="567"/>
      <c r="V24" s="567"/>
      <c r="W24" s="567"/>
      <c r="X24" s="567"/>
      <c r="Y24" s="567"/>
      <c r="Z24" s="567"/>
      <c r="AA24" s="567"/>
      <c r="AB24" s="567"/>
      <c r="AC24" s="567"/>
      <c r="AD24" s="567"/>
      <c r="AE24" s="567"/>
      <c r="AF24" s="567"/>
      <c r="AG24" s="567"/>
      <c r="AH24" s="567"/>
      <c r="AI24" s="567"/>
      <c r="AJ24" s="567"/>
      <c r="AK24" s="567"/>
      <c r="AL24" s="567"/>
      <c r="AM24" s="567"/>
      <c r="AN24" s="567"/>
      <c r="AO24" s="567"/>
      <c r="AP24" s="567"/>
      <c r="AQ24" s="567"/>
      <c r="AR24" s="567"/>
      <c r="AS24" s="567"/>
      <c r="AT24" s="567"/>
      <c r="AU24" s="567"/>
      <c r="AV24" s="567"/>
      <c r="AW24" s="567"/>
      <c r="AX24" s="567"/>
      <c r="AY24" s="567"/>
      <c r="AZ24" s="567"/>
      <c r="BA24" s="567"/>
      <c r="BB24" s="567"/>
      <c r="BC24" s="567"/>
      <c r="BD24" s="567"/>
      <c r="BE24" s="567"/>
      <c r="BF24" s="567"/>
      <c r="BG24" s="567"/>
      <c r="BH24" s="567"/>
      <c r="BI24" s="567"/>
      <c r="BJ24" s="567"/>
      <c r="BK24" s="567"/>
      <c r="BL24" s="567"/>
      <c r="BM24" s="567"/>
      <c r="BN24" s="568"/>
      <c r="BO24" s="569"/>
    </row>
    <row r="25" spans="1:67" ht="15.75" customHeight="1">
      <c r="A25" s="37"/>
      <c r="B25" s="40" t="s">
        <v>332</v>
      </c>
      <c r="C25" s="46" t="s">
        <v>333</v>
      </c>
      <c r="D25" s="48">
        <f>D21*'Carbon conversion factors'!$B$11+D23*'Carbon conversion factors'!$B$18</f>
        <v>0</v>
      </c>
      <c r="F25" s="25"/>
      <c r="G25" s="566"/>
      <c r="H25" s="567"/>
      <c r="I25" s="567"/>
      <c r="J25" s="567"/>
      <c r="K25" s="567"/>
      <c r="L25" s="567"/>
      <c r="M25" s="567"/>
      <c r="N25" s="567"/>
      <c r="O25" s="567"/>
      <c r="P25" s="567"/>
      <c r="Q25" s="567"/>
      <c r="R25" s="567"/>
      <c r="S25" s="567"/>
      <c r="T25" s="567"/>
      <c r="U25" s="567"/>
      <c r="V25" s="567"/>
      <c r="W25" s="567"/>
      <c r="X25" s="567"/>
      <c r="Y25" s="567"/>
      <c r="Z25" s="567"/>
      <c r="AA25" s="567"/>
      <c r="AB25" s="567"/>
      <c r="AC25" s="567"/>
      <c r="AD25" s="567"/>
      <c r="AE25" s="567"/>
      <c r="AF25" s="567"/>
      <c r="AG25" s="567"/>
      <c r="AH25" s="567"/>
      <c r="AI25" s="567"/>
      <c r="AJ25" s="567"/>
      <c r="AK25" s="567"/>
      <c r="AL25" s="567"/>
      <c r="AM25" s="567"/>
      <c r="AN25" s="567"/>
      <c r="AO25" s="567"/>
      <c r="AP25" s="567"/>
      <c r="AQ25" s="567"/>
      <c r="AR25" s="567"/>
      <c r="AS25" s="567"/>
      <c r="AT25" s="567"/>
      <c r="AU25" s="567"/>
      <c r="AV25" s="567"/>
      <c r="AW25" s="567"/>
      <c r="AX25" s="567"/>
      <c r="AY25" s="567"/>
      <c r="AZ25" s="567"/>
      <c r="BA25" s="567"/>
      <c r="BB25" s="567"/>
      <c r="BC25" s="567"/>
      <c r="BD25" s="567"/>
      <c r="BE25" s="567"/>
      <c r="BF25" s="567"/>
      <c r="BG25" s="567"/>
      <c r="BH25" s="567"/>
      <c r="BI25" s="567"/>
      <c r="BJ25" s="567"/>
      <c r="BK25" s="567"/>
      <c r="BL25" s="567"/>
      <c r="BM25" s="567"/>
      <c r="BN25" s="568"/>
      <c r="BO25" s="569"/>
    </row>
    <row r="26" spans="1:67" ht="15.75" customHeight="1" thickBot="1">
      <c r="A26" s="37"/>
      <c r="B26" s="53" t="s">
        <v>332</v>
      </c>
      <c r="C26" s="49" t="s">
        <v>334</v>
      </c>
      <c r="D26" s="255">
        <f>D22*'Carbon conversion factors'!$B$11+D24*'Carbon conversion factors'!$B$18</f>
        <v>0</v>
      </c>
      <c r="F26" s="25"/>
      <c r="G26" s="566"/>
      <c r="H26" s="567"/>
      <c r="I26" s="567"/>
      <c r="J26" s="567"/>
      <c r="K26" s="567"/>
      <c r="L26" s="567"/>
      <c r="M26" s="567"/>
      <c r="N26" s="567"/>
      <c r="O26" s="567"/>
      <c r="P26" s="567"/>
      <c r="Q26" s="567"/>
      <c r="R26" s="567"/>
      <c r="S26" s="567"/>
      <c r="T26" s="567"/>
      <c r="U26" s="567"/>
      <c r="V26" s="567"/>
      <c r="W26" s="567"/>
      <c r="X26" s="567"/>
      <c r="Y26" s="567"/>
      <c r="Z26" s="567"/>
      <c r="AA26" s="567"/>
      <c r="AB26" s="567"/>
      <c r="AC26" s="567"/>
      <c r="AD26" s="567"/>
      <c r="AE26" s="567"/>
      <c r="AF26" s="567"/>
      <c r="AG26" s="567"/>
      <c r="AH26" s="567"/>
      <c r="AI26" s="567"/>
      <c r="AJ26" s="567"/>
      <c r="AK26" s="567"/>
      <c r="AL26" s="567"/>
      <c r="AM26" s="567"/>
      <c r="AN26" s="567"/>
      <c r="AO26" s="567"/>
      <c r="AP26" s="567"/>
      <c r="AQ26" s="567"/>
      <c r="AR26" s="567"/>
      <c r="AS26" s="567"/>
      <c r="AT26" s="567"/>
      <c r="AU26" s="567"/>
      <c r="AV26" s="567"/>
      <c r="AW26" s="567"/>
      <c r="AX26" s="567"/>
      <c r="AY26" s="567"/>
      <c r="AZ26" s="567"/>
      <c r="BA26" s="567"/>
      <c r="BB26" s="567"/>
      <c r="BC26" s="567"/>
      <c r="BD26" s="567"/>
      <c r="BE26" s="567"/>
      <c r="BF26" s="567"/>
      <c r="BG26" s="567"/>
      <c r="BH26" s="567"/>
      <c r="BI26" s="567"/>
      <c r="BJ26" s="567"/>
      <c r="BK26" s="567"/>
      <c r="BL26" s="567"/>
      <c r="BM26" s="567"/>
      <c r="BN26" s="568"/>
      <c r="BO26" s="569"/>
    </row>
    <row r="27" spans="1:67" ht="13.5" thickBot="1">
      <c r="B27" s="51"/>
      <c r="C27" s="51"/>
      <c r="D27" s="50"/>
      <c r="F27" s="25"/>
      <c r="G27" s="566"/>
      <c r="H27" s="567"/>
      <c r="I27" s="567"/>
      <c r="J27" s="567"/>
      <c r="K27" s="567"/>
      <c r="L27" s="567"/>
      <c r="M27" s="567"/>
      <c r="N27" s="567"/>
      <c r="O27" s="567"/>
      <c r="P27" s="567"/>
      <c r="Q27" s="567"/>
      <c r="R27" s="567"/>
      <c r="S27" s="567"/>
      <c r="T27" s="567"/>
      <c r="U27" s="567"/>
      <c r="V27" s="567"/>
      <c r="W27" s="567"/>
      <c r="X27" s="567"/>
      <c r="Y27" s="567"/>
      <c r="Z27" s="567"/>
      <c r="AA27" s="567"/>
      <c r="AB27" s="567"/>
      <c r="AC27" s="567"/>
      <c r="AD27" s="567"/>
      <c r="AE27" s="567"/>
      <c r="AF27" s="567"/>
      <c r="AG27" s="567"/>
      <c r="AH27" s="567"/>
      <c r="AI27" s="567"/>
      <c r="AJ27" s="567"/>
      <c r="AK27" s="567"/>
      <c r="AL27" s="567"/>
      <c r="AM27" s="567"/>
      <c r="AN27" s="567"/>
      <c r="AO27" s="567"/>
      <c r="AP27" s="567"/>
      <c r="AQ27" s="567"/>
      <c r="AR27" s="567"/>
      <c r="AS27" s="567"/>
      <c r="AT27" s="567"/>
      <c r="AU27" s="567"/>
      <c r="AV27" s="567"/>
      <c r="AW27" s="567"/>
      <c r="AX27" s="567"/>
      <c r="AY27" s="567"/>
      <c r="AZ27" s="567"/>
      <c r="BA27" s="567"/>
      <c r="BB27" s="567"/>
      <c r="BC27" s="567"/>
      <c r="BD27" s="567"/>
      <c r="BE27" s="567"/>
      <c r="BF27" s="567"/>
      <c r="BG27" s="567"/>
      <c r="BH27" s="567"/>
      <c r="BI27" s="567"/>
      <c r="BJ27" s="567"/>
      <c r="BK27" s="567"/>
      <c r="BL27" s="567"/>
      <c r="BM27" s="567"/>
      <c r="BN27" s="568"/>
      <c r="BO27" s="569"/>
    </row>
    <row r="28" spans="1:67" ht="15.75" customHeight="1">
      <c r="A28" s="37"/>
      <c r="B28" s="247" t="s">
        <v>321</v>
      </c>
      <c r="C28" s="252" t="s">
        <v>260</v>
      </c>
      <c r="D28" s="253" t="s">
        <v>261</v>
      </c>
      <c r="F28" s="25"/>
      <c r="G28" s="566"/>
      <c r="H28" s="567"/>
      <c r="I28" s="567"/>
      <c r="J28" s="567"/>
      <c r="K28" s="567"/>
      <c r="L28" s="567"/>
      <c r="M28" s="567"/>
      <c r="N28" s="567"/>
      <c r="O28" s="567"/>
      <c r="P28" s="567"/>
      <c r="Q28" s="567"/>
      <c r="R28" s="567"/>
      <c r="S28" s="567"/>
      <c r="T28" s="567"/>
      <c r="U28" s="567"/>
      <c r="V28" s="567"/>
      <c r="W28" s="567"/>
      <c r="X28" s="567"/>
      <c r="Y28" s="567"/>
      <c r="Z28" s="567"/>
      <c r="AA28" s="567"/>
      <c r="AB28" s="567"/>
      <c r="AC28" s="567"/>
      <c r="AD28" s="567"/>
      <c r="AE28" s="567"/>
      <c r="AF28" s="567"/>
      <c r="AG28" s="567"/>
      <c r="AH28" s="567"/>
      <c r="AI28" s="567"/>
      <c r="AJ28" s="567"/>
      <c r="AK28" s="567"/>
      <c r="AL28" s="567"/>
      <c r="AM28" s="567"/>
      <c r="AN28" s="567"/>
      <c r="AO28" s="567"/>
      <c r="AP28" s="567"/>
      <c r="AQ28" s="567"/>
      <c r="AR28" s="567"/>
      <c r="AS28" s="567"/>
      <c r="AT28" s="567"/>
      <c r="AU28" s="567"/>
      <c r="AV28" s="567"/>
      <c r="AW28" s="567"/>
      <c r="AX28" s="567"/>
      <c r="AY28" s="567"/>
      <c r="AZ28" s="567"/>
      <c r="BA28" s="567"/>
      <c r="BB28" s="567"/>
      <c r="BC28" s="567"/>
      <c r="BD28" s="567"/>
      <c r="BE28" s="567"/>
      <c r="BF28" s="567"/>
      <c r="BG28" s="567"/>
      <c r="BH28" s="567"/>
      <c r="BI28" s="567"/>
      <c r="BJ28" s="567"/>
      <c r="BK28" s="567"/>
      <c r="BL28" s="567"/>
      <c r="BM28" s="567"/>
      <c r="BN28" s="568"/>
      <c r="BO28" s="569"/>
    </row>
    <row r="29" spans="1:67" ht="12.75">
      <c r="A29" s="37"/>
      <c r="B29" s="40" t="s">
        <v>7</v>
      </c>
      <c r="C29" s="14" t="s">
        <v>276</v>
      </c>
      <c r="D29" s="177">
        <f>SUM(E51:BN51)</f>
        <v>0</v>
      </c>
      <c r="F29" s="25"/>
      <c r="G29" s="566"/>
      <c r="H29" s="567"/>
      <c r="I29" s="567"/>
      <c r="J29" s="567"/>
      <c r="K29" s="567"/>
      <c r="L29" s="567"/>
      <c r="M29" s="567"/>
      <c r="N29" s="567"/>
      <c r="O29" s="567"/>
      <c r="P29" s="567"/>
      <c r="Q29" s="567"/>
      <c r="R29" s="567"/>
      <c r="S29" s="567"/>
      <c r="T29" s="567"/>
      <c r="U29" s="567"/>
      <c r="V29" s="567"/>
      <c r="W29" s="567"/>
      <c r="X29" s="567"/>
      <c r="Y29" s="567"/>
      <c r="Z29" s="567"/>
      <c r="AA29" s="567"/>
      <c r="AB29" s="567"/>
      <c r="AC29" s="567"/>
      <c r="AD29" s="567"/>
      <c r="AE29" s="567"/>
      <c r="AF29" s="567"/>
      <c r="AG29" s="567"/>
      <c r="AH29" s="567"/>
      <c r="AI29" s="567"/>
      <c r="AJ29" s="567"/>
      <c r="AK29" s="567"/>
      <c r="AL29" s="567"/>
      <c r="AM29" s="567"/>
      <c r="AN29" s="567"/>
      <c r="AO29" s="567"/>
      <c r="AP29" s="567"/>
      <c r="AQ29" s="567"/>
      <c r="AR29" s="567"/>
      <c r="AS29" s="567"/>
      <c r="AT29" s="567"/>
      <c r="AU29" s="567"/>
      <c r="AV29" s="567"/>
      <c r="AW29" s="567"/>
      <c r="AX29" s="567"/>
      <c r="AY29" s="567"/>
      <c r="AZ29" s="567"/>
      <c r="BA29" s="567"/>
      <c r="BB29" s="567"/>
      <c r="BC29" s="567"/>
      <c r="BD29" s="567"/>
      <c r="BE29" s="567"/>
      <c r="BF29" s="567"/>
      <c r="BG29" s="567"/>
      <c r="BH29" s="567"/>
      <c r="BI29" s="567"/>
      <c r="BJ29" s="567"/>
      <c r="BK29" s="567"/>
      <c r="BL29" s="567"/>
      <c r="BM29" s="567"/>
      <c r="BN29" s="568"/>
      <c r="BO29" s="569"/>
    </row>
    <row r="30" spans="1:67" ht="12.75">
      <c r="A30" s="37"/>
      <c r="B30" s="40" t="s">
        <v>274</v>
      </c>
      <c r="C30" s="14" t="s">
        <v>296</v>
      </c>
      <c r="D30" s="154"/>
      <c r="F30" s="25"/>
      <c r="G30" s="566"/>
      <c r="H30" s="567"/>
      <c r="I30" s="567"/>
      <c r="J30" s="567"/>
      <c r="K30" s="567"/>
      <c r="L30" s="567"/>
      <c r="M30" s="567"/>
      <c r="N30" s="567"/>
      <c r="O30" s="567"/>
      <c r="P30" s="567"/>
      <c r="Q30" s="567"/>
      <c r="R30" s="567"/>
      <c r="S30" s="567"/>
      <c r="T30" s="567"/>
      <c r="U30" s="567"/>
      <c r="V30" s="567"/>
      <c r="W30" s="567"/>
      <c r="X30" s="567"/>
      <c r="Y30" s="567"/>
      <c r="Z30" s="567"/>
      <c r="AA30" s="567"/>
      <c r="AB30" s="567"/>
      <c r="AC30" s="567"/>
      <c r="AD30" s="567"/>
      <c r="AE30" s="567"/>
      <c r="AF30" s="567"/>
      <c r="AG30" s="567"/>
      <c r="AH30" s="567"/>
      <c r="AI30" s="567"/>
      <c r="AJ30" s="567"/>
      <c r="AK30" s="567"/>
      <c r="AL30" s="567"/>
      <c r="AM30" s="567"/>
      <c r="AN30" s="567"/>
      <c r="AO30" s="567"/>
      <c r="AP30" s="567"/>
      <c r="AQ30" s="567"/>
      <c r="AR30" s="567"/>
      <c r="AS30" s="567"/>
      <c r="AT30" s="567"/>
      <c r="AU30" s="567"/>
      <c r="AV30" s="567"/>
      <c r="AW30" s="567"/>
      <c r="AX30" s="567"/>
      <c r="AY30" s="567"/>
      <c r="AZ30" s="567"/>
      <c r="BA30" s="567"/>
      <c r="BB30" s="567"/>
      <c r="BC30" s="567"/>
      <c r="BD30" s="567"/>
      <c r="BE30" s="567"/>
      <c r="BF30" s="567"/>
      <c r="BG30" s="567"/>
      <c r="BH30" s="567"/>
      <c r="BI30" s="567"/>
      <c r="BJ30" s="567"/>
      <c r="BK30" s="567"/>
      <c r="BL30" s="567"/>
      <c r="BM30" s="567"/>
      <c r="BN30" s="568"/>
      <c r="BO30" s="569"/>
    </row>
    <row r="31" spans="1:67" ht="12.75">
      <c r="A31" s="37"/>
      <c r="B31" s="40" t="s">
        <v>267</v>
      </c>
      <c r="C31" s="14" t="s">
        <v>268</v>
      </c>
      <c r="D31" s="154"/>
      <c r="F31" s="25"/>
      <c r="G31" s="566"/>
      <c r="H31" s="567"/>
      <c r="I31" s="567"/>
      <c r="J31" s="567"/>
      <c r="K31" s="567"/>
      <c r="L31" s="567"/>
      <c r="M31" s="567"/>
      <c r="N31" s="567"/>
      <c r="O31" s="567"/>
      <c r="P31" s="567"/>
      <c r="Q31" s="567"/>
      <c r="R31" s="567"/>
      <c r="S31" s="567"/>
      <c r="T31" s="567"/>
      <c r="U31" s="567"/>
      <c r="V31" s="567"/>
      <c r="W31" s="567"/>
      <c r="X31" s="567"/>
      <c r="Y31" s="567"/>
      <c r="Z31" s="567"/>
      <c r="AA31" s="567"/>
      <c r="AB31" s="567"/>
      <c r="AC31" s="567"/>
      <c r="AD31" s="567"/>
      <c r="AE31" s="567"/>
      <c r="AF31" s="567"/>
      <c r="AG31" s="567"/>
      <c r="AH31" s="567"/>
      <c r="AI31" s="567"/>
      <c r="AJ31" s="567"/>
      <c r="AK31" s="567"/>
      <c r="AL31" s="567"/>
      <c r="AM31" s="567"/>
      <c r="AN31" s="567"/>
      <c r="AO31" s="567"/>
      <c r="AP31" s="567"/>
      <c r="AQ31" s="567"/>
      <c r="AR31" s="567"/>
      <c r="AS31" s="567"/>
      <c r="AT31" s="567"/>
      <c r="AU31" s="567"/>
      <c r="AV31" s="567"/>
      <c r="AW31" s="567"/>
      <c r="AX31" s="567"/>
      <c r="AY31" s="567"/>
      <c r="AZ31" s="567"/>
      <c r="BA31" s="567"/>
      <c r="BB31" s="567"/>
      <c r="BC31" s="567"/>
      <c r="BD31" s="567"/>
      <c r="BE31" s="567"/>
      <c r="BF31" s="567"/>
      <c r="BG31" s="567"/>
      <c r="BH31" s="567"/>
      <c r="BI31" s="567"/>
      <c r="BJ31" s="567"/>
      <c r="BK31" s="567"/>
      <c r="BL31" s="567"/>
      <c r="BM31" s="567"/>
      <c r="BN31" s="568"/>
      <c r="BO31" s="569"/>
    </row>
    <row r="32" spans="1:67" ht="15" customHeight="1">
      <c r="A32" s="37"/>
      <c r="B32" s="40" t="s">
        <v>322</v>
      </c>
      <c r="C32" s="15" t="s">
        <v>256</v>
      </c>
      <c r="D32" s="155"/>
      <c r="F32" s="25"/>
      <c r="G32" s="566"/>
      <c r="H32" s="567"/>
      <c r="I32" s="567"/>
      <c r="J32" s="567"/>
      <c r="K32" s="567"/>
      <c r="L32" s="567"/>
      <c r="M32" s="567"/>
      <c r="N32" s="567"/>
      <c r="O32" s="567"/>
      <c r="P32" s="567"/>
      <c r="Q32" s="567"/>
      <c r="R32" s="567"/>
      <c r="S32" s="567"/>
      <c r="T32" s="567"/>
      <c r="U32" s="567"/>
      <c r="V32" s="567"/>
      <c r="W32" s="567"/>
      <c r="X32" s="567"/>
      <c r="Y32" s="567"/>
      <c r="Z32" s="567"/>
      <c r="AA32" s="567"/>
      <c r="AB32" s="567"/>
      <c r="AC32" s="567"/>
      <c r="AD32" s="567"/>
      <c r="AE32" s="567"/>
      <c r="AF32" s="567"/>
      <c r="AG32" s="567"/>
      <c r="AH32" s="567"/>
      <c r="AI32" s="567"/>
      <c r="AJ32" s="567"/>
      <c r="AK32" s="567"/>
      <c r="AL32" s="567"/>
      <c r="AM32" s="567"/>
      <c r="AN32" s="567"/>
      <c r="AO32" s="567"/>
      <c r="AP32" s="567"/>
      <c r="AQ32" s="567"/>
      <c r="AR32" s="567"/>
      <c r="AS32" s="567"/>
      <c r="AT32" s="567"/>
      <c r="AU32" s="567"/>
      <c r="AV32" s="567"/>
      <c r="AW32" s="567"/>
      <c r="AX32" s="567"/>
      <c r="AY32" s="567"/>
      <c r="AZ32" s="567"/>
      <c r="BA32" s="567"/>
      <c r="BB32" s="567"/>
      <c r="BC32" s="567"/>
      <c r="BD32" s="567"/>
      <c r="BE32" s="567"/>
      <c r="BF32" s="567"/>
      <c r="BG32" s="567"/>
      <c r="BH32" s="567"/>
      <c r="BI32" s="567"/>
      <c r="BJ32" s="567"/>
      <c r="BK32" s="567"/>
      <c r="BL32" s="567"/>
      <c r="BM32" s="567"/>
      <c r="BN32" s="568"/>
      <c r="BO32" s="569"/>
    </row>
    <row r="33" spans="1:67" ht="15" customHeight="1">
      <c r="A33" s="37"/>
      <c r="B33" s="40" t="s">
        <v>323</v>
      </c>
      <c r="C33" s="14" t="str">
        <f>IF(C6="Railbelt South of Alaska Range","MCF displaced per year", "gallons displaced per year")</f>
        <v>MCF displaced per year</v>
      </c>
      <c r="D33" s="156"/>
      <c r="F33" s="25"/>
      <c r="G33" s="566"/>
      <c r="H33" s="567"/>
      <c r="I33" s="567"/>
      <c r="J33" s="567"/>
      <c r="K33" s="567"/>
      <c r="L33" s="567"/>
      <c r="M33" s="567"/>
      <c r="N33" s="567"/>
      <c r="O33" s="567"/>
      <c r="P33" s="567"/>
      <c r="Q33" s="567"/>
      <c r="R33" s="567"/>
      <c r="S33" s="567"/>
      <c r="T33" s="567"/>
      <c r="U33" s="567"/>
      <c r="V33" s="567"/>
      <c r="W33" s="567"/>
      <c r="X33" s="567"/>
      <c r="Y33" s="567"/>
      <c r="Z33" s="567"/>
      <c r="AA33" s="567"/>
      <c r="AB33" s="567"/>
      <c r="AC33" s="567"/>
      <c r="AD33" s="567"/>
      <c r="AE33" s="567"/>
      <c r="AF33" s="567"/>
      <c r="AG33" s="567"/>
      <c r="AH33" s="567"/>
      <c r="AI33" s="567"/>
      <c r="AJ33" s="567"/>
      <c r="AK33" s="567"/>
      <c r="AL33" s="567"/>
      <c r="AM33" s="567"/>
      <c r="AN33" s="567"/>
      <c r="AO33" s="567"/>
      <c r="AP33" s="567"/>
      <c r="AQ33" s="567"/>
      <c r="AR33" s="567"/>
      <c r="AS33" s="567"/>
      <c r="AT33" s="567"/>
      <c r="AU33" s="567"/>
      <c r="AV33" s="567"/>
      <c r="AW33" s="567"/>
      <c r="AX33" s="567"/>
      <c r="AY33" s="567"/>
      <c r="AZ33" s="567"/>
      <c r="BA33" s="567"/>
      <c r="BB33" s="567"/>
      <c r="BC33" s="567"/>
      <c r="BD33" s="567"/>
      <c r="BE33" s="567"/>
      <c r="BF33" s="567"/>
      <c r="BG33" s="567"/>
      <c r="BH33" s="567"/>
      <c r="BI33" s="567"/>
      <c r="BJ33" s="567"/>
      <c r="BK33" s="567"/>
      <c r="BL33" s="567"/>
      <c r="BM33" s="567"/>
      <c r="BN33" s="568"/>
      <c r="BO33" s="569"/>
    </row>
    <row r="34" spans="1:67" ht="12.75">
      <c r="A34" s="14"/>
      <c r="B34" s="544" t="s">
        <v>292</v>
      </c>
      <c r="C34" s="545" t="s">
        <v>255</v>
      </c>
      <c r="D34" s="546" t="e">
        <f>IF(D32&gt;0,(D29*0.01)+SUM(E83:BN84)/D31,SUM(E83:BN84)/D31)</f>
        <v>#DIV/0!</v>
      </c>
      <c r="F34" s="25"/>
      <c r="G34" s="566"/>
      <c r="H34" s="567"/>
      <c r="I34" s="567"/>
      <c r="J34" s="567"/>
      <c r="K34" s="567"/>
      <c r="L34" s="567"/>
      <c r="M34" s="567"/>
      <c r="N34" s="567"/>
      <c r="O34" s="567"/>
      <c r="P34" s="567"/>
      <c r="Q34" s="567"/>
      <c r="R34" s="567"/>
      <c r="S34" s="567"/>
      <c r="T34" s="567"/>
      <c r="U34" s="567"/>
      <c r="V34" s="567"/>
      <c r="W34" s="567"/>
      <c r="X34" s="567"/>
      <c r="Y34" s="567"/>
      <c r="Z34" s="567"/>
      <c r="AA34" s="567"/>
      <c r="AB34" s="567"/>
      <c r="AC34" s="567"/>
      <c r="AD34" s="567"/>
      <c r="AE34" s="567"/>
      <c r="AF34" s="567"/>
      <c r="AG34" s="567"/>
      <c r="AH34" s="567"/>
      <c r="AI34" s="567"/>
      <c r="AJ34" s="567"/>
      <c r="AK34" s="567"/>
      <c r="AL34" s="567"/>
      <c r="AM34" s="567"/>
      <c r="AN34" s="567"/>
      <c r="AO34" s="567"/>
      <c r="AP34" s="567"/>
      <c r="AQ34" s="567"/>
      <c r="AR34" s="567"/>
      <c r="AS34" s="567"/>
      <c r="AT34" s="567"/>
      <c r="AU34" s="567"/>
      <c r="AV34" s="567"/>
      <c r="AW34" s="567"/>
      <c r="AX34" s="567"/>
      <c r="AY34" s="567"/>
      <c r="AZ34" s="567"/>
      <c r="BA34" s="567"/>
      <c r="BB34" s="567"/>
      <c r="BC34" s="567"/>
      <c r="BD34" s="567"/>
      <c r="BE34" s="567"/>
      <c r="BF34" s="567"/>
      <c r="BG34" s="567"/>
      <c r="BH34" s="567"/>
      <c r="BI34" s="567"/>
      <c r="BJ34" s="567"/>
      <c r="BK34" s="567"/>
      <c r="BL34" s="567"/>
      <c r="BM34" s="567"/>
      <c r="BN34" s="568"/>
      <c r="BO34" s="569"/>
    </row>
    <row r="35" spans="1:67" ht="12.75">
      <c r="A35" s="37"/>
      <c r="B35" s="40" t="s">
        <v>341</v>
      </c>
      <c r="C35" s="14" t="s">
        <v>342</v>
      </c>
      <c r="D35" s="157"/>
      <c r="F35" s="25"/>
      <c r="G35" s="566"/>
      <c r="H35" s="567"/>
      <c r="I35" s="567"/>
      <c r="J35" s="567"/>
      <c r="K35" s="567"/>
      <c r="L35" s="567"/>
      <c r="M35" s="567"/>
      <c r="N35" s="567"/>
      <c r="O35" s="567"/>
      <c r="P35" s="567"/>
      <c r="Q35" s="567"/>
      <c r="R35" s="567"/>
      <c r="S35" s="567"/>
      <c r="T35" s="567"/>
      <c r="U35" s="567"/>
      <c r="V35" s="567"/>
      <c r="W35" s="567"/>
      <c r="X35" s="567"/>
      <c r="Y35" s="567"/>
      <c r="Z35" s="567"/>
      <c r="AA35" s="567"/>
      <c r="AB35" s="567"/>
      <c r="AC35" s="567"/>
      <c r="AD35" s="567"/>
      <c r="AE35" s="567"/>
      <c r="AF35" s="567"/>
      <c r="AG35" s="567"/>
      <c r="AH35" s="567"/>
      <c r="AI35" s="567"/>
      <c r="AJ35" s="567"/>
      <c r="AK35" s="567"/>
      <c r="AL35" s="567"/>
      <c r="AM35" s="567"/>
      <c r="AN35" s="567"/>
      <c r="AO35" s="567"/>
      <c r="AP35" s="567"/>
      <c r="AQ35" s="567"/>
      <c r="AR35" s="567"/>
      <c r="AS35" s="567"/>
      <c r="AT35" s="567"/>
      <c r="AU35" s="567"/>
      <c r="AV35" s="567"/>
      <c r="AW35" s="567"/>
      <c r="AX35" s="567"/>
      <c r="AY35" s="567"/>
      <c r="AZ35" s="567"/>
      <c r="BA35" s="567"/>
      <c r="BB35" s="567"/>
      <c r="BC35" s="567"/>
      <c r="BD35" s="567"/>
      <c r="BE35" s="567"/>
      <c r="BF35" s="567"/>
      <c r="BG35" s="567"/>
      <c r="BH35" s="567"/>
      <c r="BI35" s="567"/>
      <c r="BJ35" s="567"/>
      <c r="BK35" s="567"/>
      <c r="BL35" s="567"/>
      <c r="BM35" s="567"/>
      <c r="BN35" s="568"/>
      <c r="BO35" s="569"/>
    </row>
    <row r="36" spans="1:67" ht="12.75">
      <c r="A36" s="37"/>
      <c r="B36" s="40" t="s">
        <v>343</v>
      </c>
      <c r="C36" s="14" t="s">
        <v>308</v>
      </c>
      <c r="D36" s="158"/>
      <c r="F36" s="25"/>
      <c r="G36" s="566"/>
      <c r="H36" s="567"/>
      <c r="I36" s="567"/>
      <c r="J36" s="567"/>
      <c r="K36" s="567"/>
      <c r="L36" s="567"/>
      <c r="M36" s="567"/>
      <c r="N36" s="567"/>
      <c r="O36" s="567"/>
      <c r="P36" s="567"/>
      <c r="Q36" s="567"/>
      <c r="R36" s="567"/>
      <c r="S36" s="567"/>
      <c r="T36" s="567"/>
      <c r="U36" s="567"/>
      <c r="V36" s="567"/>
      <c r="W36" s="567"/>
      <c r="X36" s="567"/>
      <c r="Y36" s="567"/>
      <c r="Z36" s="567"/>
      <c r="AA36" s="567"/>
      <c r="AB36" s="567"/>
      <c r="AC36" s="567"/>
      <c r="AD36" s="567"/>
      <c r="AE36" s="567"/>
      <c r="AF36" s="567"/>
      <c r="AG36" s="567"/>
      <c r="AH36" s="567"/>
      <c r="AI36" s="567"/>
      <c r="AJ36" s="567"/>
      <c r="AK36" s="567"/>
      <c r="AL36" s="567"/>
      <c r="AM36" s="567"/>
      <c r="AN36" s="567"/>
      <c r="AO36" s="567"/>
      <c r="AP36" s="567"/>
      <c r="AQ36" s="567"/>
      <c r="AR36" s="567"/>
      <c r="AS36" s="567"/>
      <c r="AT36" s="567"/>
      <c r="AU36" s="567"/>
      <c r="AV36" s="567"/>
      <c r="AW36" s="567"/>
      <c r="AX36" s="567"/>
      <c r="AY36" s="567"/>
      <c r="AZ36" s="567"/>
      <c r="BA36" s="567"/>
      <c r="BB36" s="567"/>
      <c r="BC36" s="567"/>
      <c r="BD36" s="567"/>
      <c r="BE36" s="567"/>
      <c r="BF36" s="567"/>
      <c r="BG36" s="567"/>
      <c r="BH36" s="567"/>
      <c r="BI36" s="567"/>
      <c r="BJ36" s="567"/>
      <c r="BK36" s="567"/>
      <c r="BL36" s="567"/>
      <c r="BM36" s="567"/>
      <c r="BN36" s="568"/>
      <c r="BO36" s="569"/>
    </row>
    <row r="37" spans="1:67" ht="12.75">
      <c r="A37" s="37"/>
      <c r="B37" s="40" t="s">
        <v>344</v>
      </c>
      <c r="C37" s="14" t="s">
        <v>346</v>
      </c>
      <c r="D37" s="159"/>
      <c r="F37" s="25"/>
      <c r="G37" s="566"/>
      <c r="H37" s="567"/>
      <c r="I37" s="567"/>
      <c r="J37" s="567"/>
      <c r="K37" s="567"/>
      <c r="L37" s="567"/>
      <c r="M37" s="567"/>
      <c r="N37" s="567"/>
      <c r="O37" s="567"/>
      <c r="P37" s="567"/>
      <c r="Q37" s="567"/>
      <c r="R37" s="567"/>
      <c r="S37" s="567"/>
      <c r="T37" s="567"/>
      <c r="U37" s="567"/>
      <c r="V37" s="567"/>
      <c r="W37" s="567"/>
      <c r="X37" s="567"/>
      <c r="Y37" s="567"/>
      <c r="Z37" s="567"/>
      <c r="AA37" s="567"/>
      <c r="AB37" s="567"/>
      <c r="AC37" s="567"/>
      <c r="AD37" s="567"/>
      <c r="AE37" s="567"/>
      <c r="AF37" s="567"/>
      <c r="AG37" s="567"/>
      <c r="AH37" s="567"/>
      <c r="AI37" s="567"/>
      <c r="AJ37" s="567"/>
      <c r="AK37" s="567"/>
      <c r="AL37" s="567"/>
      <c r="AM37" s="567"/>
      <c r="AN37" s="567"/>
      <c r="AO37" s="567"/>
      <c r="AP37" s="567"/>
      <c r="AQ37" s="567"/>
      <c r="AR37" s="567"/>
      <c r="AS37" s="567"/>
      <c r="AT37" s="567"/>
      <c r="AU37" s="567"/>
      <c r="AV37" s="567"/>
      <c r="AW37" s="567"/>
      <c r="AX37" s="567"/>
      <c r="AY37" s="567"/>
      <c r="AZ37" s="567"/>
      <c r="BA37" s="567"/>
      <c r="BB37" s="567"/>
      <c r="BC37" s="567"/>
      <c r="BD37" s="567"/>
      <c r="BE37" s="567"/>
      <c r="BF37" s="567"/>
      <c r="BG37" s="567"/>
      <c r="BH37" s="567"/>
      <c r="BI37" s="567"/>
      <c r="BJ37" s="567"/>
      <c r="BK37" s="567"/>
      <c r="BL37" s="567"/>
      <c r="BM37" s="567"/>
      <c r="BN37" s="568"/>
      <c r="BO37" s="569"/>
    </row>
    <row r="38" spans="1:67" ht="12.75">
      <c r="A38" s="14"/>
      <c r="B38" s="40" t="s">
        <v>345</v>
      </c>
      <c r="C38" s="57" t="s">
        <v>308</v>
      </c>
      <c r="D38" s="159"/>
      <c r="F38" s="25"/>
      <c r="G38" s="566"/>
      <c r="H38" s="567"/>
      <c r="I38" s="567"/>
      <c r="J38" s="567"/>
      <c r="K38" s="567"/>
      <c r="L38" s="567"/>
      <c r="M38" s="567"/>
      <c r="N38" s="567"/>
      <c r="O38" s="567"/>
      <c r="P38" s="567"/>
      <c r="Q38" s="567"/>
      <c r="R38" s="567"/>
      <c r="S38" s="567"/>
      <c r="T38" s="567"/>
      <c r="U38" s="567"/>
      <c r="V38" s="567"/>
      <c r="W38" s="567"/>
      <c r="X38" s="567"/>
      <c r="Y38" s="567"/>
      <c r="Z38" s="567"/>
      <c r="AA38" s="567"/>
      <c r="AB38" s="567"/>
      <c r="AC38" s="567"/>
      <c r="AD38" s="567"/>
      <c r="AE38" s="567"/>
      <c r="AF38" s="567"/>
      <c r="AG38" s="567"/>
      <c r="AH38" s="567"/>
      <c r="AI38" s="567"/>
      <c r="AJ38" s="567"/>
      <c r="AK38" s="567"/>
      <c r="AL38" s="567"/>
      <c r="AM38" s="567"/>
      <c r="AN38" s="567"/>
      <c r="AO38" s="567"/>
      <c r="AP38" s="567"/>
      <c r="AQ38" s="567"/>
      <c r="AR38" s="567"/>
      <c r="AS38" s="567"/>
      <c r="AT38" s="567"/>
      <c r="AU38" s="567"/>
      <c r="AV38" s="567"/>
      <c r="AW38" s="567"/>
      <c r="AX38" s="567"/>
      <c r="AY38" s="567"/>
      <c r="AZ38" s="567"/>
      <c r="BA38" s="567"/>
      <c r="BB38" s="567"/>
      <c r="BC38" s="567"/>
      <c r="BD38" s="567"/>
      <c r="BE38" s="567"/>
      <c r="BF38" s="567"/>
      <c r="BG38" s="567"/>
      <c r="BH38" s="567"/>
      <c r="BI38" s="567"/>
      <c r="BJ38" s="567"/>
      <c r="BK38" s="567"/>
      <c r="BL38" s="567"/>
      <c r="BM38" s="567"/>
      <c r="BN38" s="568"/>
      <c r="BO38" s="569"/>
    </row>
    <row r="39" spans="1:67" ht="13.5" thickBot="1">
      <c r="A39" s="14"/>
      <c r="B39" s="132" t="s">
        <v>604</v>
      </c>
      <c r="C39" s="114" t="s">
        <v>758</v>
      </c>
      <c r="D39" s="289">
        <f>SUM(E55:BN55)</f>
        <v>0</v>
      </c>
      <c r="F39" s="25"/>
      <c r="G39" s="566"/>
      <c r="H39" s="567"/>
      <c r="I39" s="567"/>
      <c r="J39" s="567"/>
      <c r="K39" s="567"/>
      <c r="L39" s="567"/>
      <c r="M39" s="567"/>
      <c r="N39" s="567"/>
      <c r="O39" s="567"/>
      <c r="P39" s="567"/>
      <c r="Q39" s="567"/>
      <c r="R39" s="567"/>
      <c r="S39" s="567"/>
      <c r="T39" s="567"/>
      <c r="U39" s="567"/>
      <c r="V39" s="567"/>
      <c r="W39" s="567"/>
      <c r="X39" s="567"/>
      <c r="Y39" s="567"/>
      <c r="Z39" s="567"/>
      <c r="AA39" s="567"/>
      <c r="AB39" s="567"/>
      <c r="AC39" s="567"/>
      <c r="AD39" s="567"/>
      <c r="AE39" s="567"/>
      <c r="AF39" s="567"/>
      <c r="AG39" s="567"/>
      <c r="AH39" s="567"/>
      <c r="AI39" s="567"/>
      <c r="AJ39" s="567"/>
      <c r="AK39" s="567"/>
      <c r="AL39" s="567"/>
      <c r="AM39" s="567"/>
      <c r="AN39" s="567"/>
      <c r="AO39" s="567"/>
      <c r="AP39" s="567"/>
      <c r="AQ39" s="567"/>
      <c r="AR39" s="567"/>
      <c r="AS39" s="567"/>
      <c r="AT39" s="567"/>
      <c r="AU39" s="567"/>
      <c r="AV39" s="567"/>
      <c r="AW39" s="567"/>
      <c r="AX39" s="567"/>
      <c r="AY39" s="567"/>
      <c r="AZ39" s="567"/>
      <c r="BA39" s="567"/>
      <c r="BB39" s="567"/>
      <c r="BC39" s="567"/>
      <c r="BD39" s="567"/>
      <c r="BE39" s="567"/>
      <c r="BF39" s="567"/>
      <c r="BG39" s="567"/>
      <c r="BH39" s="567"/>
      <c r="BI39" s="567"/>
      <c r="BJ39" s="567"/>
      <c r="BK39" s="567"/>
      <c r="BL39" s="567"/>
      <c r="BM39" s="567"/>
      <c r="BN39" s="568"/>
      <c r="BO39" s="569"/>
    </row>
    <row r="40" spans="1:67" ht="13.5" thickBot="1">
      <c r="B40" s="131"/>
      <c r="C40" s="52"/>
      <c r="D40" s="52"/>
      <c r="E40" s="10"/>
      <c r="F40" s="25"/>
      <c r="G40" s="566"/>
      <c r="H40" s="567"/>
      <c r="I40" s="567"/>
      <c r="J40" s="567"/>
      <c r="K40" s="567"/>
      <c r="L40" s="567"/>
      <c r="M40" s="567"/>
      <c r="N40" s="567"/>
      <c r="O40" s="567"/>
      <c r="P40" s="567"/>
      <c r="Q40" s="567"/>
      <c r="R40" s="567"/>
      <c r="S40" s="567"/>
      <c r="T40" s="567"/>
      <c r="U40" s="567"/>
      <c r="V40" s="567"/>
      <c r="W40" s="567"/>
      <c r="X40" s="567"/>
      <c r="Y40" s="567"/>
      <c r="Z40" s="567"/>
      <c r="AA40" s="567"/>
      <c r="AB40" s="567"/>
      <c r="AC40" s="567"/>
      <c r="AD40" s="567"/>
      <c r="AE40" s="567"/>
      <c r="AF40" s="567"/>
      <c r="AG40" s="567"/>
      <c r="AH40" s="567"/>
      <c r="AI40" s="567"/>
      <c r="AJ40" s="567"/>
      <c r="AK40" s="567"/>
      <c r="AL40" s="567"/>
      <c r="AM40" s="567"/>
      <c r="AN40" s="567"/>
      <c r="AO40" s="567"/>
      <c r="AP40" s="567"/>
      <c r="AQ40" s="567"/>
      <c r="AR40" s="567"/>
      <c r="AS40" s="567"/>
      <c r="AT40" s="567"/>
      <c r="AU40" s="567"/>
      <c r="AV40" s="567"/>
      <c r="AW40" s="567"/>
      <c r="AX40" s="567"/>
      <c r="AY40" s="567"/>
      <c r="AZ40" s="567"/>
      <c r="BA40" s="567"/>
      <c r="BB40" s="567"/>
      <c r="BC40" s="567"/>
      <c r="BD40" s="567"/>
      <c r="BE40" s="567"/>
      <c r="BF40" s="567"/>
      <c r="BG40" s="567"/>
      <c r="BH40" s="567"/>
      <c r="BI40" s="567"/>
      <c r="BJ40" s="567"/>
      <c r="BK40" s="567"/>
      <c r="BL40" s="567"/>
      <c r="BM40" s="567"/>
      <c r="BN40" s="568"/>
      <c r="BO40" s="569"/>
    </row>
    <row r="41" spans="1:67">
      <c r="A41" s="14"/>
      <c r="B41" s="246" t="s">
        <v>601</v>
      </c>
      <c r="C41" s="248"/>
      <c r="D41" s="249"/>
      <c r="F41" s="25"/>
      <c r="G41" s="566"/>
      <c r="H41" s="567"/>
      <c r="I41" s="567"/>
      <c r="J41" s="567"/>
      <c r="K41" s="567"/>
      <c r="L41" s="567"/>
      <c r="M41" s="567"/>
      <c r="N41" s="567"/>
      <c r="O41" s="567"/>
      <c r="P41" s="567"/>
      <c r="Q41" s="567"/>
      <c r="R41" s="567"/>
      <c r="S41" s="567"/>
      <c r="T41" s="567"/>
      <c r="U41" s="567"/>
      <c r="V41" s="567"/>
      <c r="W41" s="567"/>
      <c r="X41" s="567"/>
      <c r="Y41" s="567"/>
      <c r="Z41" s="567"/>
      <c r="AA41" s="567"/>
      <c r="AB41" s="567"/>
      <c r="AC41" s="567"/>
      <c r="AD41" s="567"/>
      <c r="AE41" s="567"/>
      <c r="AF41" s="567"/>
      <c r="AG41" s="567"/>
      <c r="AH41" s="567"/>
      <c r="AI41" s="567"/>
      <c r="AJ41" s="567"/>
      <c r="AK41" s="567"/>
      <c r="AL41" s="567"/>
      <c r="AM41" s="567"/>
      <c r="AN41" s="567"/>
      <c r="AO41" s="567"/>
      <c r="AP41" s="567"/>
      <c r="AQ41" s="567"/>
      <c r="AR41" s="567"/>
      <c r="AS41" s="567"/>
      <c r="AT41" s="567"/>
      <c r="AU41" s="567"/>
      <c r="AV41" s="567"/>
      <c r="AW41" s="567"/>
      <c r="AX41" s="567"/>
      <c r="AY41" s="567"/>
      <c r="AZ41" s="567"/>
      <c r="BA41" s="567"/>
      <c r="BB41" s="567"/>
      <c r="BC41" s="567"/>
      <c r="BD41" s="567"/>
      <c r="BE41" s="567"/>
      <c r="BF41" s="567"/>
      <c r="BG41" s="567"/>
      <c r="BH41" s="567"/>
      <c r="BI41" s="567"/>
      <c r="BJ41" s="567"/>
      <c r="BK41" s="567"/>
      <c r="BL41" s="567"/>
      <c r="BM41" s="567"/>
      <c r="BN41" s="568"/>
      <c r="BO41" s="569"/>
    </row>
    <row r="42" spans="1:67" ht="12.75">
      <c r="A42" s="14"/>
      <c r="B42" s="202"/>
      <c r="C42" s="120" t="s">
        <v>592</v>
      </c>
      <c r="D42" s="201" t="s">
        <v>576</v>
      </c>
      <c r="E42" s="21"/>
      <c r="F42" s="25"/>
      <c r="G42" s="566"/>
      <c r="H42" s="567"/>
      <c r="I42" s="567"/>
      <c r="J42" s="567"/>
      <c r="K42" s="567"/>
      <c r="L42" s="567"/>
      <c r="M42" s="567"/>
      <c r="N42" s="567"/>
      <c r="O42" s="567"/>
      <c r="P42" s="567"/>
      <c r="Q42" s="567"/>
      <c r="R42" s="567"/>
      <c r="S42" s="567"/>
      <c r="T42" s="567"/>
      <c r="U42" s="567"/>
      <c r="V42" s="567"/>
      <c r="W42" s="567"/>
      <c r="X42" s="567"/>
      <c r="Y42" s="567"/>
      <c r="Z42" s="567"/>
      <c r="AA42" s="567"/>
      <c r="AB42" s="567"/>
      <c r="AC42" s="567"/>
      <c r="AD42" s="567"/>
      <c r="AE42" s="567"/>
      <c r="AF42" s="567"/>
      <c r="AG42" s="567"/>
      <c r="AH42" s="567"/>
      <c r="AI42" s="567"/>
      <c r="AJ42" s="567"/>
      <c r="AK42" s="567"/>
      <c r="AL42" s="567"/>
      <c r="AM42" s="567"/>
      <c r="AN42" s="567"/>
      <c r="AO42" s="567"/>
      <c r="AP42" s="567"/>
      <c r="AQ42" s="567"/>
      <c r="AR42" s="567"/>
      <c r="AS42" s="567"/>
      <c r="AT42" s="567"/>
      <c r="AU42" s="567"/>
      <c r="AV42" s="567"/>
      <c r="AW42" s="567"/>
      <c r="AX42" s="567"/>
      <c r="AY42" s="567"/>
      <c r="AZ42" s="567"/>
      <c r="BA42" s="567"/>
      <c r="BB42" s="567"/>
      <c r="BC42" s="567"/>
      <c r="BD42" s="567"/>
      <c r="BE42" s="567"/>
      <c r="BF42" s="567"/>
      <c r="BG42" s="567"/>
      <c r="BH42" s="567"/>
      <c r="BI42" s="567"/>
      <c r="BJ42" s="567"/>
      <c r="BK42" s="567"/>
      <c r="BL42" s="567"/>
      <c r="BM42" s="567"/>
      <c r="BN42" s="568"/>
      <c r="BO42" s="569"/>
    </row>
    <row r="43" spans="1:67" ht="12.75">
      <c r="A43" s="14"/>
      <c r="B43" s="197" t="s">
        <v>264</v>
      </c>
      <c r="C43" s="403" t="s">
        <v>579</v>
      </c>
      <c r="D43" s="198" t="e">
        <f>IF(C43='999-Calc'!B9,'999-Calc'!D9,IF(C43='999-Calc'!B10,'999-Calc'!D10,IF(C43='999-Calc'!B11,'999-Calc'!D11,IF(C43='999-Calc'!B12,'999-Calc'!D12))))</f>
        <v>#DIV/0!</v>
      </c>
      <c r="E43" s="21"/>
      <c r="F43" s="125"/>
      <c r="G43" s="566"/>
      <c r="H43" s="567"/>
      <c r="I43" s="567"/>
      <c r="J43" s="567"/>
      <c r="K43" s="567"/>
      <c r="L43" s="567"/>
      <c r="M43" s="567"/>
      <c r="N43" s="567"/>
      <c r="O43" s="567"/>
      <c r="P43" s="567"/>
      <c r="Q43" s="567"/>
      <c r="R43" s="567"/>
      <c r="S43" s="567"/>
      <c r="T43" s="567"/>
      <c r="U43" s="567"/>
      <c r="V43" s="567"/>
      <c r="W43" s="567"/>
      <c r="X43" s="567"/>
      <c r="Y43" s="567"/>
      <c r="Z43" s="567"/>
      <c r="AA43" s="567"/>
      <c r="AB43" s="567"/>
      <c r="AC43" s="567"/>
      <c r="AD43" s="567"/>
      <c r="AE43" s="567"/>
      <c r="AF43" s="567"/>
      <c r="AG43" s="567"/>
      <c r="AH43" s="567"/>
      <c r="AI43" s="567"/>
      <c r="AJ43" s="567"/>
      <c r="AK43" s="567"/>
      <c r="AL43" s="567"/>
      <c r="AM43" s="567"/>
      <c r="AN43" s="567"/>
      <c r="AO43" s="567"/>
      <c r="AP43" s="567"/>
      <c r="AQ43" s="567"/>
      <c r="AR43" s="567"/>
      <c r="AS43" s="567"/>
      <c r="AT43" s="567"/>
      <c r="AU43" s="567"/>
      <c r="AV43" s="567"/>
      <c r="AW43" s="567"/>
      <c r="AX43" s="567"/>
      <c r="AY43" s="567"/>
      <c r="AZ43" s="567"/>
      <c r="BA43" s="567"/>
      <c r="BB43" s="567"/>
      <c r="BC43" s="567"/>
      <c r="BD43" s="567"/>
      <c r="BE43" s="567"/>
      <c r="BF43" s="567"/>
      <c r="BG43" s="567"/>
      <c r="BH43" s="567"/>
      <c r="BI43" s="567"/>
      <c r="BJ43" s="567"/>
      <c r="BK43" s="567"/>
      <c r="BL43" s="567"/>
      <c r="BM43" s="567"/>
      <c r="BN43" s="568"/>
      <c r="BO43" s="569"/>
    </row>
    <row r="44" spans="1:67" ht="13.5" thickBot="1">
      <c r="A44" s="14"/>
      <c r="B44" s="175" t="s">
        <v>535</v>
      </c>
      <c r="C44" s="117" t="s">
        <v>269</v>
      </c>
      <c r="D44" s="176"/>
      <c r="E44" s="21"/>
      <c r="F44" s="125"/>
      <c r="G44" s="566"/>
      <c r="H44" s="567"/>
      <c r="I44" s="567"/>
      <c r="J44" s="567"/>
      <c r="K44" s="567"/>
      <c r="L44" s="567"/>
      <c r="M44" s="567"/>
      <c r="N44" s="567"/>
      <c r="O44" s="567"/>
      <c r="P44" s="567"/>
      <c r="Q44" s="567"/>
      <c r="R44" s="567"/>
      <c r="S44" s="567"/>
      <c r="T44" s="567"/>
      <c r="U44" s="567"/>
      <c r="V44" s="567"/>
      <c r="W44" s="567"/>
      <c r="X44" s="567"/>
      <c r="Y44" s="567"/>
      <c r="Z44" s="567"/>
      <c r="AA44" s="567"/>
      <c r="AB44" s="567"/>
      <c r="AC44" s="567"/>
      <c r="AD44" s="567"/>
      <c r="AE44" s="567"/>
      <c r="AF44" s="567"/>
      <c r="AG44" s="567"/>
      <c r="AH44" s="567"/>
      <c r="AI44" s="567"/>
      <c r="AJ44" s="567"/>
      <c r="AK44" s="567"/>
      <c r="AL44" s="567"/>
      <c r="AM44" s="567"/>
      <c r="AN44" s="567"/>
      <c r="AO44" s="567"/>
      <c r="AP44" s="567"/>
      <c r="AQ44" s="567"/>
      <c r="AR44" s="567"/>
      <c r="AS44" s="567"/>
      <c r="AT44" s="567"/>
      <c r="AU44" s="567"/>
      <c r="AV44" s="567"/>
      <c r="AW44" s="567"/>
      <c r="AX44" s="567"/>
      <c r="AY44" s="567"/>
      <c r="AZ44" s="567"/>
      <c r="BA44" s="567"/>
      <c r="BB44" s="567"/>
      <c r="BC44" s="567"/>
      <c r="BD44" s="567"/>
      <c r="BE44" s="567"/>
      <c r="BF44" s="567"/>
      <c r="BG44" s="567"/>
      <c r="BH44" s="567"/>
      <c r="BI44" s="567"/>
      <c r="BJ44" s="567"/>
      <c r="BK44" s="567"/>
      <c r="BL44" s="567"/>
      <c r="BM44" s="567"/>
      <c r="BN44" s="568"/>
      <c r="BO44" s="569"/>
    </row>
    <row r="45" spans="1:67" ht="12.75">
      <c r="A45" s="14"/>
      <c r="B45" s="591" t="s">
        <v>591</v>
      </c>
      <c r="C45" s="498" t="s">
        <v>757</v>
      </c>
      <c r="D45" s="499" t="s">
        <v>589</v>
      </c>
      <c r="E45" s="21"/>
      <c r="F45" s="125"/>
      <c r="G45" s="566"/>
      <c r="H45" s="567"/>
      <c r="I45" s="567"/>
      <c r="J45" s="567"/>
      <c r="K45" s="567"/>
      <c r="L45" s="567"/>
      <c r="M45" s="567"/>
      <c r="N45" s="567"/>
      <c r="O45" s="567"/>
      <c r="P45" s="567"/>
      <c r="Q45" s="567"/>
      <c r="R45" s="567"/>
      <c r="S45" s="567"/>
      <c r="T45" s="567"/>
      <c r="U45" s="567"/>
      <c r="V45" s="567"/>
      <c r="W45" s="567"/>
      <c r="X45" s="567"/>
      <c r="Y45" s="567"/>
      <c r="Z45" s="567"/>
      <c r="AA45" s="567"/>
      <c r="AB45" s="567"/>
      <c r="AC45" s="567"/>
      <c r="AD45" s="567"/>
      <c r="AE45" s="567"/>
      <c r="AF45" s="567"/>
      <c r="AG45" s="567"/>
      <c r="AH45" s="567"/>
      <c r="AI45" s="567"/>
      <c r="AJ45" s="567"/>
      <c r="AK45" s="567"/>
      <c r="AL45" s="567"/>
      <c r="AM45" s="567"/>
      <c r="AN45" s="567"/>
      <c r="AO45" s="567"/>
      <c r="AP45" s="567"/>
      <c r="AQ45" s="567"/>
      <c r="AR45" s="567"/>
      <c r="AS45" s="567"/>
      <c r="AT45" s="567"/>
      <c r="AU45" s="567"/>
      <c r="AV45" s="567"/>
      <c r="AW45" s="567"/>
      <c r="AX45" s="567"/>
      <c r="AY45" s="567"/>
      <c r="AZ45" s="567"/>
      <c r="BA45" s="567"/>
      <c r="BB45" s="567"/>
      <c r="BC45" s="567"/>
      <c r="BD45" s="567"/>
      <c r="BE45" s="567"/>
      <c r="BF45" s="567"/>
      <c r="BG45" s="567"/>
      <c r="BH45" s="567"/>
      <c r="BI45" s="567"/>
      <c r="BJ45" s="567"/>
      <c r="BK45" s="567"/>
      <c r="BL45" s="567"/>
      <c r="BM45" s="567"/>
      <c r="BN45" s="568"/>
      <c r="BO45" s="569"/>
    </row>
    <row r="46" spans="1:67" ht="13.5" thickBot="1">
      <c r="B46" s="592"/>
      <c r="C46" s="497"/>
      <c r="D46" s="496" t="str">
        <f>IF(C6="Railbelt South of Alaska Range", "", IF(D44&gt;IF(C46&gt;2000000,14.5,12.5),D44,IF(C46&gt;2000000,14.5,12.5)))</f>
        <v/>
      </c>
      <c r="E46" s="10"/>
      <c r="F46" s="25"/>
      <c r="G46" s="566"/>
      <c r="H46" s="567"/>
      <c r="I46" s="567"/>
      <c r="J46" s="567"/>
      <c r="K46" s="567"/>
      <c r="L46" s="567"/>
      <c r="M46" s="567"/>
      <c r="N46" s="567"/>
      <c r="O46" s="567"/>
      <c r="P46" s="567"/>
      <c r="Q46" s="567"/>
      <c r="R46" s="567"/>
      <c r="S46" s="567"/>
      <c r="T46" s="567"/>
      <c r="U46" s="567"/>
      <c r="V46" s="567"/>
      <c r="W46" s="567"/>
      <c r="X46" s="567"/>
      <c r="Y46" s="567"/>
      <c r="Z46" s="567"/>
      <c r="AA46" s="567"/>
      <c r="AB46" s="567"/>
      <c r="AC46" s="567"/>
      <c r="AD46" s="567"/>
      <c r="AE46" s="567"/>
      <c r="AF46" s="567"/>
      <c r="AG46" s="567"/>
      <c r="AH46" s="567"/>
      <c r="AI46" s="567"/>
      <c r="AJ46" s="567"/>
      <c r="AK46" s="567"/>
      <c r="AL46" s="567"/>
      <c r="AM46" s="567"/>
      <c r="AN46" s="567"/>
      <c r="AO46" s="567"/>
      <c r="AP46" s="567"/>
      <c r="AQ46" s="567"/>
      <c r="AR46" s="567"/>
      <c r="AS46" s="567"/>
      <c r="AT46" s="567"/>
      <c r="AU46" s="567"/>
      <c r="AV46" s="567"/>
      <c r="AW46" s="567"/>
      <c r="AX46" s="567"/>
      <c r="AY46" s="567"/>
      <c r="AZ46" s="567"/>
      <c r="BA46" s="567"/>
      <c r="BB46" s="567"/>
      <c r="BC46" s="567"/>
      <c r="BD46" s="567"/>
      <c r="BE46" s="567"/>
      <c r="BF46" s="567"/>
      <c r="BG46" s="567"/>
      <c r="BH46" s="567"/>
      <c r="BI46" s="567"/>
      <c r="BJ46" s="567"/>
      <c r="BK46" s="567"/>
      <c r="BL46" s="567"/>
      <c r="BM46" s="567"/>
      <c r="BN46" s="568"/>
      <c r="BO46" s="569"/>
    </row>
    <row r="47" spans="1:67" ht="12.75">
      <c r="B47" s="208"/>
      <c r="C47" s="14"/>
      <c r="D47" s="209"/>
      <c r="E47" s="10"/>
      <c r="F47" s="350"/>
      <c r="G47" s="571"/>
      <c r="H47" s="572"/>
      <c r="I47" s="572"/>
      <c r="J47" s="572"/>
      <c r="K47" s="572"/>
      <c r="L47" s="572"/>
      <c r="M47" s="572"/>
      <c r="N47" s="572"/>
      <c r="O47" s="572"/>
      <c r="P47" s="572"/>
      <c r="Q47" s="572"/>
      <c r="R47" s="572"/>
      <c r="S47" s="572"/>
      <c r="T47" s="572"/>
      <c r="U47" s="572"/>
      <c r="V47" s="572"/>
      <c r="W47" s="572"/>
      <c r="X47" s="572"/>
      <c r="Y47" s="572"/>
      <c r="Z47" s="572"/>
      <c r="AA47" s="572"/>
      <c r="AB47" s="572"/>
      <c r="AC47" s="572"/>
      <c r="AD47" s="572"/>
      <c r="AE47" s="572"/>
      <c r="AF47" s="572"/>
      <c r="AG47" s="572"/>
      <c r="AH47" s="572"/>
      <c r="AI47" s="572"/>
      <c r="AJ47" s="572"/>
      <c r="AK47" s="572"/>
      <c r="AL47" s="572"/>
      <c r="AM47" s="572"/>
      <c r="AN47" s="572"/>
      <c r="AO47" s="572"/>
      <c r="AP47" s="572"/>
      <c r="AQ47" s="572"/>
      <c r="AR47" s="572"/>
      <c r="AS47" s="572"/>
      <c r="AT47" s="572"/>
      <c r="AU47" s="572"/>
      <c r="AV47" s="572"/>
      <c r="AW47" s="572"/>
      <c r="AX47" s="572"/>
      <c r="AY47" s="572"/>
      <c r="AZ47" s="572"/>
      <c r="BA47" s="572"/>
      <c r="BB47" s="572"/>
      <c r="BC47" s="572"/>
      <c r="BD47" s="572"/>
      <c r="BE47" s="572"/>
      <c r="BF47" s="572"/>
      <c r="BG47" s="572"/>
      <c r="BH47" s="572"/>
      <c r="BI47" s="572"/>
      <c r="BJ47" s="572"/>
      <c r="BK47" s="572"/>
      <c r="BL47" s="572"/>
      <c r="BM47" s="572"/>
      <c r="BN47" s="573"/>
      <c r="BO47" s="574"/>
    </row>
    <row r="48" spans="1:67" ht="12.75">
      <c r="B48" s="26"/>
      <c r="C48" s="14"/>
      <c r="D48" s="14"/>
      <c r="E48" s="14"/>
      <c r="N48" s="14"/>
      <c r="O48" s="14"/>
      <c r="P48" s="14"/>
      <c r="Q48" s="14"/>
      <c r="R48" s="14"/>
      <c r="S48" s="14"/>
      <c r="T48" s="14"/>
      <c r="U48" s="14"/>
      <c r="V48" s="14"/>
      <c r="W48" s="14"/>
      <c r="X48" s="14"/>
      <c r="Y48" s="14"/>
      <c r="Z48" s="14"/>
      <c r="AA48" s="14"/>
      <c r="AB48" s="14"/>
      <c r="AC48" s="14"/>
      <c r="AD48" s="14"/>
      <c r="AE48" s="14"/>
      <c r="AF48" s="14"/>
    </row>
    <row r="49" spans="2:68" ht="13.5" thickBot="1">
      <c r="B49" s="26"/>
      <c r="C49" s="14"/>
      <c r="D49" s="17"/>
      <c r="E49" s="16">
        <v>4</v>
      </c>
      <c r="F49" s="16">
        <v>5</v>
      </c>
      <c r="G49" s="16">
        <v>6</v>
      </c>
      <c r="H49" s="16">
        <v>7</v>
      </c>
      <c r="I49" s="16">
        <v>8</v>
      </c>
      <c r="J49" s="16">
        <v>9</v>
      </c>
      <c r="K49" s="16">
        <v>10</v>
      </c>
      <c r="L49" s="16">
        <v>11</v>
      </c>
      <c r="M49" s="16">
        <v>12</v>
      </c>
      <c r="N49" s="16">
        <v>13</v>
      </c>
      <c r="O49" s="16">
        <v>14</v>
      </c>
      <c r="P49" s="16">
        <v>15</v>
      </c>
      <c r="Q49" s="16">
        <v>16</v>
      </c>
      <c r="R49" s="16">
        <v>17</v>
      </c>
      <c r="S49" s="16">
        <v>18</v>
      </c>
      <c r="T49" s="16">
        <v>19</v>
      </c>
      <c r="U49" s="16">
        <v>20</v>
      </c>
      <c r="V49" s="16">
        <v>21</v>
      </c>
      <c r="W49" s="16">
        <v>22</v>
      </c>
      <c r="X49" s="16">
        <v>23</v>
      </c>
      <c r="Y49" s="16">
        <v>24</v>
      </c>
      <c r="Z49" s="16">
        <v>25</v>
      </c>
      <c r="AA49" s="16">
        <v>26</v>
      </c>
      <c r="AB49" s="16">
        <v>27</v>
      </c>
      <c r="AC49" s="16">
        <v>28</v>
      </c>
      <c r="AD49" s="16">
        <v>29</v>
      </c>
      <c r="AE49" s="16">
        <v>30</v>
      </c>
      <c r="AF49" s="16">
        <v>31</v>
      </c>
      <c r="AG49" s="16">
        <v>32</v>
      </c>
      <c r="AH49" s="16">
        <v>33</v>
      </c>
      <c r="AI49" s="16">
        <v>34</v>
      </c>
      <c r="AJ49" s="16">
        <v>35</v>
      </c>
      <c r="AK49" s="16">
        <v>36</v>
      </c>
      <c r="AL49" s="16">
        <v>37</v>
      </c>
      <c r="AM49" s="16">
        <v>38</v>
      </c>
      <c r="AN49" s="16">
        <v>39</v>
      </c>
      <c r="AO49" s="16">
        <v>40</v>
      </c>
      <c r="AP49" s="16">
        <v>41</v>
      </c>
      <c r="AQ49" s="16">
        <v>42</v>
      </c>
      <c r="AR49" s="16">
        <v>43</v>
      </c>
      <c r="AS49" s="16">
        <v>44</v>
      </c>
      <c r="AT49" s="16">
        <v>45</v>
      </c>
      <c r="AU49" s="16">
        <v>46</v>
      </c>
      <c r="AV49" s="16">
        <v>47</v>
      </c>
      <c r="AW49" s="16">
        <v>48</v>
      </c>
      <c r="AX49" s="16">
        <v>49</v>
      </c>
      <c r="AY49" s="16">
        <v>50</v>
      </c>
      <c r="AZ49" s="16">
        <v>51</v>
      </c>
      <c r="BA49" s="16">
        <v>52</v>
      </c>
      <c r="BB49" s="16">
        <v>53</v>
      </c>
      <c r="BC49" s="16">
        <v>54</v>
      </c>
      <c r="BD49" s="16">
        <v>55</v>
      </c>
      <c r="BE49" s="16">
        <v>56</v>
      </c>
      <c r="BF49" s="16">
        <v>57</v>
      </c>
      <c r="BG49" s="16">
        <v>58</v>
      </c>
      <c r="BH49" s="16">
        <v>59</v>
      </c>
      <c r="BI49" s="16">
        <v>60</v>
      </c>
      <c r="BJ49" s="16">
        <v>61</v>
      </c>
      <c r="BK49" s="94">
        <v>62</v>
      </c>
      <c r="BL49" s="94">
        <v>63</v>
      </c>
      <c r="BM49" s="94">
        <v>64</v>
      </c>
      <c r="BN49" s="94">
        <v>65</v>
      </c>
      <c r="BO49" s="16"/>
    </row>
    <row r="50" spans="2:68" ht="12.75">
      <c r="B50" s="243" t="s">
        <v>531</v>
      </c>
      <c r="C50" s="244"/>
      <c r="D50" s="252" t="s">
        <v>254</v>
      </c>
      <c r="E50" s="256">
        <v>2020</v>
      </c>
      <c r="F50" s="256">
        <f t="shared" ref="F50:BF50" si="0">E50+1</f>
        <v>2021</v>
      </c>
      <c r="G50" s="256">
        <f t="shared" si="0"/>
        <v>2022</v>
      </c>
      <c r="H50" s="256">
        <f t="shared" si="0"/>
        <v>2023</v>
      </c>
      <c r="I50" s="256">
        <f t="shared" si="0"/>
        <v>2024</v>
      </c>
      <c r="J50" s="256">
        <f t="shared" si="0"/>
        <v>2025</v>
      </c>
      <c r="K50" s="256">
        <f t="shared" si="0"/>
        <v>2026</v>
      </c>
      <c r="L50" s="256">
        <f t="shared" si="0"/>
        <v>2027</v>
      </c>
      <c r="M50" s="256">
        <f t="shared" si="0"/>
        <v>2028</v>
      </c>
      <c r="N50" s="256">
        <f t="shared" si="0"/>
        <v>2029</v>
      </c>
      <c r="O50" s="256">
        <f t="shared" si="0"/>
        <v>2030</v>
      </c>
      <c r="P50" s="256">
        <f t="shared" si="0"/>
        <v>2031</v>
      </c>
      <c r="Q50" s="256">
        <f t="shared" si="0"/>
        <v>2032</v>
      </c>
      <c r="R50" s="256">
        <f t="shared" si="0"/>
        <v>2033</v>
      </c>
      <c r="S50" s="256">
        <f t="shared" si="0"/>
        <v>2034</v>
      </c>
      <c r="T50" s="256">
        <f t="shared" si="0"/>
        <v>2035</v>
      </c>
      <c r="U50" s="256">
        <f t="shared" si="0"/>
        <v>2036</v>
      </c>
      <c r="V50" s="256">
        <f t="shared" si="0"/>
        <v>2037</v>
      </c>
      <c r="W50" s="256">
        <f t="shared" si="0"/>
        <v>2038</v>
      </c>
      <c r="X50" s="256">
        <f t="shared" si="0"/>
        <v>2039</v>
      </c>
      <c r="Y50" s="256">
        <f t="shared" si="0"/>
        <v>2040</v>
      </c>
      <c r="Z50" s="256">
        <f t="shared" si="0"/>
        <v>2041</v>
      </c>
      <c r="AA50" s="256">
        <f t="shared" si="0"/>
        <v>2042</v>
      </c>
      <c r="AB50" s="256">
        <f t="shared" si="0"/>
        <v>2043</v>
      </c>
      <c r="AC50" s="256">
        <f t="shared" si="0"/>
        <v>2044</v>
      </c>
      <c r="AD50" s="256">
        <f t="shared" si="0"/>
        <v>2045</v>
      </c>
      <c r="AE50" s="256">
        <f t="shared" si="0"/>
        <v>2046</v>
      </c>
      <c r="AF50" s="256">
        <f t="shared" si="0"/>
        <v>2047</v>
      </c>
      <c r="AG50" s="256">
        <f t="shared" si="0"/>
        <v>2048</v>
      </c>
      <c r="AH50" s="256">
        <f t="shared" si="0"/>
        <v>2049</v>
      </c>
      <c r="AI50" s="256">
        <f t="shared" si="0"/>
        <v>2050</v>
      </c>
      <c r="AJ50" s="256">
        <f t="shared" si="0"/>
        <v>2051</v>
      </c>
      <c r="AK50" s="256">
        <f t="shared" si="0"/>
        <v>2052</v>
      </c>
      <c r="AL50" s="256">
        <f t="shared" si="0"/>
        <v>2053</v>
      </c>
      <c r="AM50" s="256">
        <f t="shared" si="0"/>
        <v>2054</v>
      </c>
      <c r="AN50" s="256">
        <f t="shared" si="0"/>
        <v>2055</v>
      </c>
      <c r="AO50" s="256">
        <f t="shared" si="0"/>
        <v>2056</v>
      </c>
      <c r="AP50" s="256">
        <f t="shared" si="0"/>
        <v>2057</v>
      </c>
      <c r="AQ50" s="256">
        <f t="shared" si="0"/>
        <v>2058</v>
      </c>
      <c r="AR50" s="256">
        <f t="shared" si="0"/>
        <v>2059</v>
      </c>
      <c r="AS50" s="256">
        <f t="shared" si="0"/>
        <v>2060</v>
      </c>
      <c r="AT50" s="256">
        <f t="shared" si="0"/>
        <v>2061</v>
      </c>
      <c r="AU50" s="256">
        <f t="shared" si="0"/>
        <v>2062</v>
      </c>
      <c r="AV50" s="256">
        <f t="shared" si="0"/>
        <v>2063</v>
      </c>
      <c r="AW50" s="256">
        <f t="shared" si="0"/>
        <v>2064</v>
      </c>
      <c r="AX50" s="256">
        <f t="shared" si="0"/>
        <v>2065</v>
      </c>
      <c r="AY50" s="256">
        <f t="shared" si="0"/>
        <v>2066</v>
      </c>
      <c r="AZ50" s="256">
        <f t="shared" si="0"/>
        <v>2067</v>
      </c>
      <c r="BA50" s="256">
        <f t="shared" si="0"/>
        <v>2068</v>
      </c>
      <c r="BB50" s="256">
        <f t="shared" si="0"/>
        <v>2069</v>
      </c>
      <c r="BC50" s="256">
        <f t="shared" si="0"/>
        <v>2070</v>
      </c>
      <c r="BD50" s="256">
        <f t="shared" si="0"/>
        <v>2071</v>
      </c>
      <c r="BE50" s="256">
        <f t="shared" si="0"/>
        <v>2072</v>
      </c>
      <c r="BF50" s="256">
        <f t="shared" si="0"/>
        <v>2073</v>
      </c>
      <c r="BG50" s="256">
        <f>BF50+1</f>
        <v>2074</v>
      </c>
      <c r="BH50" s="256">
        <f t="shared" ref="BH50:BI50" si="1">BG50+1</f>
        <v>2075</v>
      </c>
      <c r="BI50" s="256">
        <f t="shared" si="1"/>
        <v>2076</v>
      </c>
      <c r="BJ50" s="256">
        <f t="shared" ref="BJ50:BK50" si="2">BI50+1</f>
        <v>2077</v>
      </c>
      <c r="BK50" s="256">
        <f t="shared" si="2"/>
        <v>2078</v>
      </c>
      <c r="BL50" s="256">
        <f t="shared" ref="BL50:BM50" si="3">BK50+1</f>
        <v>2079</v>
      </c>
      <c r="BM50" s="256">
        <f t="shared" si="3"/>
        <v>2080</v>
      </c>
      <c r="BN50" s="256">
        <f t="shared" ref="BN50" si="4">BM50+1</f>
        <v>2081</v>
      </c>
      <c r="BO50" s="257" t="s">
        <v>3</v>
      </c>
    </row>
    <row r="51" spans="2:68" ht="12.75">
      <c r="B51" s="258" t="s">
        <v>265</v>
      </c>
      <c r="C51" s="27" t="s">
        <v>262</v>
      </c>
      <c r="D51" s="14" t="s">
        <v>255</v>
      </c>
      <c r="E51" s="161">
        <v>0</v>
      </c>
      <c r="F51" s="161">
        <v>0</v>
      </c>
      <c r="G51" s="161"/>
      <c r="H51" s="161"/>
      <c r="I51" s="161"/>
      <c r="J51" s="161">
        <v>0</v>
      </c>
      <c r="K51" s="161">
        <v>0</v>
      </c>
      <c r="L51" s="161">
        <v>0</v>
      </c>
      <c r="M51" s="161">
        <v>0</v>
      </c>
      <c r="N51" s="161">
        <v>0</v>
      </c>
      <c r="O51" s="161">
        <v>0</v>
      </c>
      <c r="P51" s="161">
        <v>0</v>
      </c>
      <c r="Q51" s="161">
        <v>0</v>
      </c>
      <c r="R51" s="161">
        <v>0</v>
      </c>
      <c r="S51" s="161">
        <v>0</v>
      </c>
      <c r="T51" s="161">
        <v>0</v>
      </c>
      <c r="U51" s="161">
        <v>0</v>
      </c>
      <c r="V51" s="161">
        <v>0</v>
      </c>
      <c r="W51" s="161">
        <v>0</v>
      </c>
      <c r="X51" s="161">
        <v>0</v>
      </c>
      <c r="Y51" s="161">
        <v>0</v>
      </c>
      <c r="Z51" s="161">
        <v>0</v>
      </c>
      <c r="AA51" s="161">
        <v>0</v>
      </c>
      <c r="AB51" s="161">
        <v>0</v>
      </c>
      <c r="AC51" s="161">
        <v>0</v>
      </c>
      <c r="AD51" s="161">
        <v>0</v>
      </c>
      <c r="AE51" s="161">
        <v>0</v>
      </c>
      <c r="AF51" s="161">
        <v>0</v>
      </c>
      <c r="AG51" s="161">
        <v>0</v>
      </c>
      <c r="AH51" s="161">
        <v>0</v>
      </c>
      <c r="AI51" s="161">
        <v>0</v>
      </c>
      <c r="AJ51" s="161">
        <v>0</v>
      </c>
      <c r="AK51" s="161">
        <v>0</v>
      </c>
      <c r="AL51" s="161">
        <v>0</v>
      </c>
      <c r="AM51" s="161">
        <v>0</v>
      </c>
      <c r="AN51" s="161">
        <v>0</v>
      </c>
      <c r="AO51" s="161">
        <v>0</v>
      </c>
      <c r="AP51" s="161">
        <v>0</v>
      </c>
      <c r="AQ51" s="161">
        <v>0</v>
      </c>
      <c r="AR51" s="161">
        <v>0</v>
      </c>
      <c r="AS51" s="161">
        <v>0</v>
      </c>
      <c r="AT51" s="161">
        <v>0</v>
      </c>
      <c r="AU51" s="161">
        <v>0</v>
      </c>
      <c r="AV51" s="161">
        <v>0</v>
      </c>
      <c r="AW51" s="161">
        <v>0</v>
      </c>
      <c r="AX51" s="161">
        <v>0</v>
      </c>
      <c r="AY51" s="161">
        <v>0</v>
      </c>
      <c r="AZ51" s="161">
        <v>0</v>
      </c>
      <c r="BA51" s="161">
        <v>0</v>
      </c>
      <c r="BB51" s="161">
        <v>0</v>
      </c>
      <c r="BC51" s="161">
        <v>0</v>
      </c>
      <c r="BD51" s="161">
        <v>0</v>
      </c>
      <c r="BE51" s="161">
        <v>0</v>
      </c>
      <c r="BF51" s="161">
        <v>0</v>
      </c>
      <c r="BG51" s="161">
        <v>0</v>
      </c>
      <c r="BH51" s="161">
        <v>0</v>
      </c>
      <c r="BI51" s="161">
        <v>0</v>
      </c>
      <c r="BJ51" s="161">
        <v>0</v>
      </c>
      <c r="BK51" s="161">
        <v>0</v>
      </c>
      <c r="BL51" s="161">
        <v>0</v>
      </c>
      <c r="BM51" s="161">
        <v>0</v>
      </c>
      <c r="BN51" s="161">
        <v>0</v>
      </c>
      <c r="BO51" s="259">
        <f>NPV(Home!$D$24,F51:BN51)+E51</f>
        <v>0</v>
      </c>
    </row>
    <row r="52" spans="2:68" ht="12.75">
      <c r="B52" s="258"/>
      <c r="C52" s="27"/>
      <c r="D52" s="14"/>
      <c r="E52" s="28"/>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59"/>
    </row>
    <row r="53" spans="2:68" ht="12.75">
      <c r="B53" s="260"/>
      <c r="C53" s="135" t="s">
        <v>532</v>
      </c>
      <c r="D53" s="14" t="s">
        <v>255</v>
      </c>
      <c r="E53" s="162">
        <f t="shared" ref="E53:AJ53" si="5">E76-E70</f>
        <v>0</v>
      </c>
      <c r="F53" s="162">
        <f t="shared" si="5"/>
        <v>0</v>
      </c>
      <c r="G53" s="162">
        <f t="shared" si="5"/>
        <v>0</v>
      </c>
      <c r="H53" s="162">
        <f t="shared" si="5"/>
        <v>0</v>
      </c>
      <c r="I53" s="162">
        <f t="shared" si="5"/>
        <v>0</v>
      </c>
      <c r="J53" s="162">
        <f t="shared" si="5"/>
        <v>0</v>
      </c>
      <c r="K53" s="162">
        <f t="shared" si="5"/>
        <v>0</v>
      </c>
      <c r="L53" s="162">
        <f t="shared" si="5"/>
        <v>0</v>
      </c>
      <c r="M53" s="162">
        <f t="shared" si="5"/>
        <v>0</v>
      </c>
      <c r="N53" s="162">
        <f t="shared" si="5"/>
        <v>0</v>
      </c>
      <c r="O53" s="162">
        <f t="shared" si="5"/>
        <v>0</v>
      </c>
      <c r="P53" s="162">
        <f t="shared" si="5"/>
        <v>0</v>
      </c>
      <c r="Q53" s="162">
        <f t="shared" si="5"/>
        <v>0</v>
      </c>
      <c r="R53" s="162">
        <f t="shared" si="5"/>
        <v>0</v>
      </c>
      <c r="S53" s="162">
        <f t="shared" si="5"/>
        <v>0</v>
      </c>
      <c r="T53" s="162">
        <f t="shared" si="5"/>
        <v>0</v>
      </c>
      <c r="U53" s="162">
        <f t="shared" si="5"/>
        <v>0</v>
      </c>
      <c r="V53" s="162">
        <f t="shared" si="5"/>
        <v>0</v>
      </c>
      <c r="W53" s="162">
        <f t="shared" si="5"/>
        <v>0</v>
      </c>
      <c r="X53" s="162">
        <f t="shared" si="5"/>
        <v>0</v>
      </c>
      <c r="Y53" s="162">
        <f t="shared" si="5"/>
        <v>0</v>
      </c>
      <c r="Z53" s="162">
        <f t="shared" si="5"/>
        <v>0</v>
      </c>
      <c r="AA53" s="162">
        <f t="shared" si="5"/>
        <v>0</v>
      </c>
      <c r="AB53" s="162">
        <f t="shared" si="5"/>
        <v>0</v>
      </c>
      <c r="AC53" s="162">
        <f t="shared" si="5"/>
        <v>0</v>
      </c>
      <c r="AD53" s="162">
        <f t="shared" si="5"/>
        <v>0</v>
      </c>
      <c r="AE53" s="162">
        <f t="shared" si="5"/>
        <v>0</v>
      </c>
      <c r="AF53" s="162">
        <f t="shared" si="5"/>
        <v>0</v>
      </c>
      <c r="AG53" s="162">
        <f t="shared" si="5"/>
        <v>0</v>
      </c>
      <c r="AH53" s="162">
        <f t="shared" si="5"/>
        <v>0</v>
      </c>
      <c r="AI53" s="162">
        <f t="shared" si="5"/>
        <v>0</v>
      </c>
      <c r="AJ53" s="162">
        <f t="shared" si="5"/>
        <v>0</v>
      </c>
      <c r="AK53" s="162">
        <f t="shared" ref="AK53:BN53" si="6">AK76-AK70</f>
        <v>0</v>
      </c>
      <c r="AL53" s="162">
        <f t="shared" si="6"/>
        <v>0</v>
      </c>
      <c r="AM53" s="162">
        <f t="shared" si="6"/>
        <v>0</v>
      </c>
      <c r="AN53" s="162">
        <f t="shared" si="6"/>
        <v>0</v>
      </c>
      <c r="AO53" s="162">
        <f t="shared" si="6"/>
        <v>0</v>
      </c>
      <c r="AP53" s="162">
        <f t="shared" si="6"/>
        <v>0</v>
      </c>
      <c r="AQ53" s="162">
        <f t="shared" si="6"/>
        <v>0</v>
      </c>
      <c r="AR53" s="162">
        <f t="shared" si="6"/>
        <v>0</v>
      </c>
      <c r="AS53" s="162">
        <f t="shared" si="6"/>
        <v>0</v>
      </c>
      <c r="AT53" s="162">
        <f t="shared" si="6"/>
        <v>0</v>
      </c>
      <c r="AU53" s="162">
        <f t="shared" si="6"/>
        <v>0</v>
      </c>
      <c r="AV53" s="162">
        <f t="shared" si="6"/>
        <v>0</v>
      </c>
      <c r="AW53" s="162">
        <f t="shared" si="6"/>
        <v>0</v>
      </c>
      <c r="AX53" s="162">
        <f t="shared" si="6"/>
        <v>0</v>
      </c>
      <c r="AY53" s="162">
        <f t="shared" si="6"/>
        <v>0</v>
      </c>
      <c r="AZ53" s="162">
        <f t="shared" si="6"/>
        <v>0</v>
      </c>
      <c r="BA53" s="162">
        <f t="shared" si="6"/>
        <v>0</v>
      </c>
      <c r="BB53" s="162">
        <f t="shared" si="6"/>
        <v>0</v>
      </c>
      <c r="BC53" s="162">
        <f t="shared" si="6"/>
        <v>0</v>
      </c>
      <c r="BD53" s="162">
        <f t="shared" si="6"/>
        <v>0</v>
      </c>
      <c r="BE53" s="162">
        <f t="shared" si="6"/>
        <v>0</v>
      </c>
      <c r="BF53" s="162">
        <f t="shared" si="6"/>
        <v>0</v>
      </c>
      <c r="BG53" s="162">
        <f t="shared" si="6"/>
        <v>0</v>
      </c>
      <c r="BH53" s="162">
        <f t="shared" si="6"/>
        <v>0</v>
      </c>
      <c r="BI53" s="162">
        <f t="shared" si="6"/>
        <v>0</v>
      </c>
      <c r="BJ53" s="162">
        <f t="shared" si="6"/>
        <v>0</v>
      </c>
      <c r="BK53" s="162">
        <f t="shared" si="6"/>
        <v>0</v>
      </c>
      <c r="BL53" s="162">
        <f t="shared" si="6"/>
        <v>0</v>
      </c>
      <c r="BM53" s="162">
        <f t="shared" si="6"/>
        <v>0</v>
      </c>
      <c r="BN53" s="162">
        <f t="shared" si="6"/>
        <v>0</v>
      </c>
      <c r="BO53" s="259">
        <f>NPV(Home!$D$24,F53:BN53)+E53</f>
        <v>0</v>
      </c>
    </row>
    <row r="54" spans="2:68" ht="12.75">
      <c r="B54" s="260"/>
      <c r="C54" s="135" t="s">
        <v>533</v>
      </c>
      <c r="D54" s="14" t="s">
        <v>255</v>
      </c>
      <c r="E54" s="162">
        <f t="shared" ref="E54:BG54" si="7">E97-E89</f>
        <v>0</v>
      </c>
      <c r="F54" s="162">
        <f>F97-F89</f>
        <v>0</v>
      </c>
      <c r="G54" s="162">
        <f>G97-G89</f>
        <v>0</v>
      </c>
      <c r="H54" s="162">
        <f t="shared" si="7"/>
        <v>0</v>
      </c>
      <c r="I54" s="162">
        <f t="shared" si="7"/>
        <v>0</v>
      </c>
      <c r="J54" s="162">
        <f t="shared" si="7"/>
        <v>0</v>
      </c>
      <c r="K54" s="162">
        <f t="shared" si="7"/>
        <v>0</v>
      </c>
      <c r="L54" s="162">
        <f t="shared" si="7"/>
        <v>0</v>
      </c>
      <c r="M54" s="162">
        <f t="shared" si="7"/>
        <v>0</v>
      </c>
      <c r="N54" s="162">
        <f t="shared" si="7"/>
        <v>0</v>
      </c>
      <c r="O54" s="162">
        <f t="shared" si="7"/>
        <v>0</v>
      </c>
      <c r="P54" s="162">
        <f t="shared" si="7"/>
        <v>0</v>
      </c>
      <c r="Q54" s="162">
        <f t="shared" si="7"/>
        <v>0</v>
      </c>
      <c r="R54" s="162">
        <f t="shared" si="7"/>
        <v>0</v>
      </c>
      <c r="S54" s="162">
        <f t="shared" si="7"/>
        <v>0</v>
      </c>
      <c r="T54" s="162">
        <f t="shared" si="7"/>
        <v>0</v>
      </c>
      <c r="U54" s="162">
        <f t="shared" si="7"/>
        <v>0</v>
      </c>
      <c r="V54" s="162">
        <f t="shared" si="7"/>
        <v>0</v>
      </c>
      <c r="W54" s="162">
        <f t="shared" si="7"/>
        <v>0</v>
      </c>
      <c r="X54" s="162">
        <f t="shared" si="7"/>
        <v>0</v>
      </c>
      <c r="Y54" s="162">
        <f t="shared" si="7"/>
        <v>0</v>
      </c>
      <c r="Z54" s="162">
        <f t="shared" si="7"/>
        <v>0</v>
      </c>
      <c r="AA54" s="162">
        <f t="shared" si="7"/>
        <v>0</v>
      </c>
      <c r="AB54" s="162">
        <f t="shared" si="7"/>
        <v>0</v>
      </c>
      <c r="AC54" s="162">
        <f t="shared" si="7"/>
        <v>0</v>
      </c>
      <c r="AD54" s="162">
        <f t="shared" si="7"/>
        <v>0</v>
      </c>
      <c r="AE54" s="162">
        <f t="shared" si="7"/>
        <v>0</v>
      </c>
      <c r="AF54" s="162">
        <f t="shared" si="7"/>
        <v>0</v>
      </c>
      <c r="AG54" s="162">
        <f t="shared" si="7"/>
        <v>0</v>
      </c>
      <c r="AH54" s="162">
        <f t="shared" si="7"/>
        <v>0</v>
      </c>
      <c r="AI54" s="162">
        <f t="shared" si="7"/>
        <v>0</v>
      </c>
      <c r="AJ54" s="162">
        <f t="shared" si="7"/>
        <v>0</v>
      </c>
      <c r="AK54" s="162">
        <f t="shared" si="7"/>
        <v>0</v>
      </c>
      <c r="AL54" s="162">
        <f t="shared" si="7"/>
        <v>0</v>
      </c>
      <c r="AM54" s="162">
        <f t="shared" si="7"/>
        <v>0</v>
      </c>
      <c r="AN54" s="162">
        <f t="shared" si="7"/>
        <v>0</v>
      </c>
      <c r="AO54" s="162">
        <f t="shared" si="7"/>
        <v>0</v>
      </c>
      <c r="AP54" s="162">
        <f t="shared" si="7"/>
        <v>0</v>
      </c>
      <c r="AQ54" s="162">
        <f t="shared" si="7"/>
        <v>0</v>
      </c>
      <c r="AR54" s="162">
        <f t="shared" si="7"/>
        <v>0</v>
      </c>
      <c r="AS54" s="162">
        <f t="shared" si="7"/>
        <v>0</v>
      </c>
      <c r="AT54" s="162">
        <f t="shared" si="7"/>
        <v>0</v>
      </c>
      <c r="AU54" s="162">
        <f t="shared" si="7"/>
        <v>0</v>
      </c>
      <c r="AV54" s="162">
        <f t="shared" si="7"/>
        <v>0</v>
      </c>
      <c r="AW54" s="162">
        <f t="shared" si="7"/>
        <v>0</v>
      </c>
      <c r="AX54" s="162">
        <f t="shared" si="7"/>
        <v>0</v>
      </c>
      <c r="AY54" s="162">
        <f t="shared" si="7"/>
        <v>0</v>
      </c>
      <c r="AZ54" s="162">
        <f t="shared" si="7"/>
        <v>0</v>
      </c>
      <c r="BA54" s="162">
        <f t="shared" si="7"/>
        <v>0</v>
      </c>
      <c r="BB54" s="162">
        <f t="shared" si="7"/>
        <v>0</v>
      </c>
      <c r="BC54" s="162">
        <f t="shared" si="7"/>
        <v>0</v>
      </c>
      <c r="BD54" s="162">
        <f t="shared" si="7"/>
        <v>0</v>
      </c>
      <c r="BE54" s="162">
        <f t="shared" si="7"/>
        <v>0</v>
      </c>
      <c r="BF54" s="162">
        <f t="shared" si="7"/>
        <v>0</v>
      </c>
      <c r="BG54" s="162">
        <f t="shared" si="7"/>
        <v>0</v>
      </c>
      <c r="BH54" s="162">
        <f t="shared" ref="BH54:BN54" si="8">BH97-BH89</f>
        <v>0</v>
      </c>
      <c r="BI54" s="162">
        <f t="shared" si="8"/>
        <v>0</v>
      </c>
      <c r="BJ54" s="162">
        <f t="shared" si="8"/>
        <v>0</v>
      </c>
      <c r="BK54" s="162">
        <f t="shared" si="8"/>
        <v>0</v>
      </c>
      <c r="BL54" s="162">
        <f t="shared" si="8"/>
        <v>0</v>
      </c>
      <c r="BM54" s="162">
        <f t="shared" si="8"/>
        <v>0</v>
      </c>
      <c r="BN54" s="162">
        <f t="shared" si="8"/>
        <v>0</v>
      </c>
      <c r="BO54" s="259">
        <f>NPV(Home!$D$24,F54:BN54)+E54</f>
        <v>0</v>
      </c>
    </row>
    <row r="55" spans="2:68" ht="12.75">
      <c r="B55" s="258" t="s">
        <v>265</v>
      </c>
      <c r="C55" s="117" t="s">
        <v>571</v>
      </c>
      <c r="D55" s="117" t="s">
        <v>255</v>
      </c>
      <c r="E55" s="163">
        <v>0</v>
      </c>
      <c r="F55" s="163">
        <v>0</v>
      </c>
      <c r="G55" s="163">
        <v>0</v>
      </c>
      <c r="H55" s="163">
        <v>0</v>
      </c>
      <c r="I55" s="163">
        <v>0</v>
      </c>
      <c r="J55" s="163">
        <v>0</v>
      </c>
      <c r="K55" s="163">
        <v>0</v>
      </c>
      <c r="L55" s="163">
        <v>0</v>
      </c>
      <c r="M55" s="163">
        <v>0</v>
      </c>
      <c r="N55" s="163">
        <v>0</v>
      </c>
      <c r="O55" s="163">
        <v>0</v>
      </c>
      <c r="P55" s="163">
        <v>0</v>
      </c>
      <c r="Q55" s="163">
        <v>0</v>
      </c>
      <c r="R55" s="163">
        <v>0</v>
      </c>
      <c r="S55" s="163">
        <v>0</v>
      </c>
      <c r="T55" s="163">
        <v>0</v>
      </c>
      <c r="U55" s="163">
        <v>0</v>
      </c>
      <c r="V55" s="163">
        <v>0</v>
      </c>
      <c r="W55" s="163">
        <v>0</v>
      </c>
      <c r="X55" s="163">
        <v>0</v>
      </c>
      <c r="Y55" s="163">
        <v>0</v>
      </c>
      <c r="Z55" s="163">
        <v>0</v>
      </c>
      <c r="AA55" s="163">
        <v>0</v>
      </c>
      <c r="AB55" s="163">
        <v>0</v>
      </c>
      <c r="AC55" s="163">
        <v>0</v>
      </c>
      <c r="AD55" s="163">
        <v>0</v>
      </c>
      <c r="AE55" s="163">
        <v>0</v>
      </c>
      <c r="AF55" s="163">
        <v>0</v>
      </c>
      <c r="AG55" s="163">
        <v>0</v>
      </c>
      <c r="AH55" s="163">
        <v>0</v>
      </c>
      <c r="AI55" s="163">
        <v>0</v>
      </c>
      <c r="AJ55" s="163">
        <v>0</v>
      </c>
      <c r="AK55" s="163">
        <v>0</v>
      </c>
      <c r="AL55" s="163">
        <v>0</v>
      </c>
      <c r="AM55" s="163">
        <v>0</v>
      </c>
      <c r="AN55" s="163">
        <v>0</v>
      </c>
      <c r="AO55" s="163">
        <v>0</v>
      </c>
      <c r="AP55" s="163">
        <v>0</v>
      </c>
      <c r="AQ55" s="163">
        <v>0</v>
      </c>
      <c r="AR55" s="163">
        <v>0</v>
      </c>
      <c r="AS55" s="163">
        <v>0</v>
      </c>
      <c r="AT55" s="163">
        <v>0</v>
      </c>
      <c r="AU55" s="163">
        <v>0</v>
      </c>
      <c r="AV55" s="163">
        <v>0</v>
      </c>
      <c r="AW55" s="163">
        <v>0</v>
      </c>
      <c r="AX55" s="163">
        <v>0</v>
      </c>
      <c r="AY55" s="163">
        <v>0</v>
      </c>
      <c r="AZ55" s="163">
        <v>0</v>
      </c>
      <c r="BA55" s="163">
        <v>0</v>
      </c>
      <c r="BB55" s="163">
        <v>0</v>
      </c>
      <c r="BC55" s="163">
        <v>0</v>
      </c>
      <c r="BD55" s="163">
        <v>0</v>
      </c>
      <c r="BE55" s="163">
        <v>0</v>
      </c>
      <c r="BF55" s="163">
        <v>0</v>
      </c>
      <c r="BG55" s="163">
        <v>0</v>
      </c>
      <c r="BH55" s="163">
        <v>0</v>
      </c>
      <c r="BI55" s="163">
        <v>0</v>
      </c>
      <c r="BJ55" s="163">
        <v>0</v>
      </c>
      <c r="BK55" s="163">
        <v>0</v>
      </c>
      <c r="BL55" s="163">
        <v>0</v>
      </c>
      <c r="BM55" s="163">
        <v>0</v>
      </c>
      <c r="BN55" s="163">
        <v>0</v>
      </c>
      <c r="BO55" s="259">
        <f>NPV(Home!$D$24,F55:BN55)+E55</f>
        <v>0</v>
      </c>
    </row>
    <row r="56" spans="2:68" ht="12.75">
      <c r="B56" s="40"/>
      <c r="C56" s="119" t="s">
        <v>534</v>
      </c>
      <c r="D56" s="120" t="s">
        <v>255</v>
      </c>
      <c r="E56" s="171">
        <f>E53+E54+E55</f>
        <v>0</v>
      </c>
      <c r="F56" s="171">
        <f t="shared" ref="F56:BN56" si="9">F53+F54+F55</f>
        <v>0</v>
      </c>
      <c r="G56" s="171">
        <f t="shared" si="9"/>
        <v>0</v>
      </c>
      <c r="H56" s="171">
        <f t="shared" si="9"/>
        <v>0</v>
      </c>
      <c r="I56" s="171">
        <f t="shared" si="9"/>
        <v>0</v>
      </c>
      <c r="J56" s="171">
        <f t="shared" si="9"/>
        <v>0</v>
      </c>
      <c r="K56" s="171">
        <f t="shared" si="9"/>
        <v>0</v>
      </c>
      <c r="L56" s="171">
        <f t="shared" si="9"/>
        <v>0</v>
      </c>
      <c r="M56" s="171">
        <f t="shared" si="9"/>
        <v>0</v>
      </c>
      <c r="N56" s="171">
        <f t="shared" si="9"/>
        <v>0</v>
      </c>
      <c r="O56" s="171">
        <f t="shared" si="9"/>
        <v>0</v>
      </c>
      <c r="P56" s="171">
        <f t="shared" si="9"/>
        <v>0</v>
      </c>
      <c r="Q56" s="171">
        <f t="shared" si="9"/>
        <v>0</v>
      </c>
      <c r="R56" s="171">
        <f t="shared" si="9"/>
        <v>0</v>
      </c>
      <c r="S56" s="171">
        <f t="shared" si="9"/>
        <v>0</v>
      </c>
      <c r="T56" s="171">
        <f t="shared" si="9"/>
        <v>0</v>
      </c>
      <c r="U56" s="171">
        <f t="shared" si="9"/>
        <v>0</v>
      </c>
      <c r="V56" s="171">
        <f t="shared" si="9"/>
        <v>0</v>
      </c>
      <c r="W56" s="171">
        <f t="shared" si="9"/>
        <v>0</v>
      </c>
      <c r="X56" s="171">
        <f t="shared" si="9"/>
        <v>0</v>
      </c>
      <c r="Y56" s="171">
        <f t="shared" si="9"/>
        <v>0</v>
      </c>
      <c r="Z56" s="171">
        <f t="shared" si="9"/>
        <v>0</v>
      </c>
      <c r="AA56" s="171">
        <f t="shared" si="9"/>
        <v>0</v>
      </c>
      <c r="AB56" s="171">
        <f t="shared" si="9"/>
        <v>0</v>
      </c>
      <c r="AC56" s="171">
        <f t="shared" si="9"/>
        <v>0</v>
      </c>
      <c r="AD56" s="171">
        <f t="shared" si="9"/>
        <v>0</v>
      </c>
      <c r="AE56" s="171">
        <f t="shared" si="9"/>
        <v>0</v>
      </c>
      <c r="AF56" s="171">
        <f t="shared" si="9"/>
        <v>0</v>
      </c>
      <c r="AG56" s="171">
        <f t="shared" si="9"/>
        <v>0</v>
      </c>
      <c r="AH56" s="171">
        <f t="shared" si="9"/>
        <v>0</v>
      </c>
      <c r="AI56" s="171">
        <f t="shared" si="9"/>
        <v>0</v>
      </c>
      <c r="AJ56" s="171">
        <f t="shared" si="9"/>
        <v>0</v>
      </c>
      <c r="AK56" s="171">
        <f t="shared" si="9"/>
        <v>0</v>
      </c>
      <c r="AL56" s="171">
        <f t="shared" si="9"/>
        <v>0</v>
      </c>
      <c r="AM56" s="171">
        <f t="shared" si="9"/>
        <v>0</v>
      </c>
      <c r="AN56" s="171">
        <f t="shared" si="9"/>
        <v>0</v>
      </c>
      <c r="AO56" s="171">
        <f t="shared" si="9"/>
        <v>0</v>
      </c>
      <c r="AP56" s="171">
        <f t="shared" si="9"/>
        <v>0</v>
      </c>
      <c r="AQ56" s="171">
        <f t="shared" si="9"/>
        <v>0</v>
      </c>
      <c r="AR56" s="171">
        <f t="shared" si="9"/>
        <v>0</v>
      </c>
      <c r="AS56" s="171">
        <f t="shared" si="9"/>
        <v>0</v>
      </c>
      <c r="AT56" s="171">
        <f t="shared" si="9"/>
        <v>0</v>
      </c>
      <c r="AU56" s="171">
        <f t="shared" si="9"/>
        <v>0</v>
      </c>
      <c r="AV56" s="171">
        <f t="shared" si="9"/>
        <v>0</v>
      </c>
      <c r="AW56" s="171">
        <f t="shared" si="9"/>
        <v>0</v>
      </c>
      <c r="AX56" s="171">
        <f t="shared" si="9"/>
        <v>0</v>
      </c>
      <c r="AY56" s="171">
        <f t="shared" si="9"/>
        <v>0</v>
      </c>
      <c r="AZ56" s="171">
        <f t="shared" si="9"/>
        <v>0</v>
      </c>
      <c r="BA56" s="171">
        <f t="shared" si="9"/>
        <v>0</v>
      </c>
      <c r="BB56" s="171">
        <f t="shared" si="9"/>
        <v>0</v>
      </c>
      <c r="BC56" s="171">
        <f t="shared" si="9"/>
        <v>0</v>
      </c>
      <c r="BD56" s="171">
        <f t="shared" si="9"/>
        <v>0</v>
      </c>
      <c r="BE56" s="171">
        <f t="shared" si="9"/>
        <v>0</v>
      </c>
      <c r="BF56" s="171">
        <f t="shared" si="9"/>
        <v>0</v>
      </c>
      <c r="BG56" s="171">
        <f t="shared" si="9"/>
        <v>0</v>
      </c>
      <c r="BH56" s="171">
        <f t="shared" si="9"/>
        <v>0</v>
      </c>
      <c r="BI56" s="171">
        <f t="shared" si="9"/>
        <v>0</v>
      </c>
      <c r="BJ56" s="171">
        <f t="shared" si="9"/>
        <v>0</v>
      </c>
      <c r="BK56" s="171">
        <f t="shared" si="9"/>
        <v>0</v>
      </c>
      <c r="BL56" s="171">
        <f t="shared" si="9"/>
        <v>0</v>
      </c>
      <c r="BM56" s="171">
        <f t="shared" si="9"/>
        <v>0</v>
      </c>
      <c r="BN56" s="171">
        <f t="shared" si="9"/>
        <v>0</v>
      </c>
      <c r="BO56" s="259">
        <f>NPV(Home!$D$24,F56:BN56)+E56</f>
        <v>0</v>
      </c>
      <c r="BP56" s="284"/>
    </row>
    <row r="57" spans="2:68" ht="12.75">
      <c r="B57" s="260"/>
      <c r="C57" s="10"/>
      <c r="D57" s="10"/>
      <c r="E57" s="2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261"/>
    </row>
    <row r="58" spans="2:68" ht="13.5" thickBot="1">
      <c r="B58" s="262"/>
      <c r="C58" s="263" t="s">
        <v>278</v>
      </c>
      <c r="D58" s="264" t="s">
        <v>255</v>
      </c>
      <c r="E58" s="281">
        <f t="shared" ref="E58:AJ58" si="10">E56-E51</f>
        <v>0</v>
      </c>
      <c r="F58" s="281">
        <f t="shared" si="10"/>
        <v>0</v>
      </c>
      <c r="G58" s="281">
        <f t="shared" si="10"/>
        <v>0</v>
      </c>
      <c r="H58" s="281">
        <f t="shared" si="10"/>
        <v>0</v>
      </c>
      <c r="I58" s="281">
        <f t="shared" si="10"/>
        <v>0</v>
      </c>
      <c r="J58" s="281">
        <f t="shared" si="10"/>
        <v>0</v>
      </c>
      <c r="K58" s="281">
        <f t="shared" si="10"/>
        <v>0</v>
      </c>
      <c r="L58" s="281">
        <f t="shared" si="10"/>
        <v>0</v>
      </c>
      <c r="M58" s="281">
        <f t="shared" si="10"/>
        <v>0</v>
      </c>
      <c r="N58" s="281">
        <f t="shared" si="10"/>
        <v>0</v>
      </c>
      <c r="O58" s="281">
        <f t="shared" si="10"/>
        <v>0</v>
      </c>
      <c r="P58" s="281">
        <f t="shared" si="10"/>
        <v>0</v>
      </c>
      <c r="Q58" s="281">
        <f t="shared" si="10"/>
        <v>0</v>
      </c>
      <c r="R58" s="281">
        <f t="shared" si="10"/>
        <v>0</v>
      </c>
      <c r="S58" s="281">
        <f t="shared" si="10"/>
        <v>0</v>
      </c>
      <c r="T58" s="281">
        <f t="shared" si="10"/>
        <v>0</v>
      </c>
      <c r="U58" s="281">
        <f t="shared" si="10"/>
        <v>0</v>
      </c>
      <c r="V58" s="281">
        <f t="shared" si="10"/>
        <v>0</v>
      </c>
      <c r="W58" s="281">
        <f t="shared" si="10"/>
        <v>0</v>
      </c>
      <c r="X58" s="281">
        <f t="shared" si="10"/>
        <v>0</v>
      </c>
      <c r="Y58" s="281">
        <f t="shared" si="10"/>
        <v>0</v>
      </c>
      <c r="Z58" s="281">
        <f t="shared" si="10"/>
        <v>0</v>
      </c>
      <c r="AA58" s="281">
        <f t="shared" si="10"/>
        <v>0</v>
      </c>
      <c r="AB58" s="281">
        <f t="shared" si="10"/>
        <v>0</v>
      </c>
      <c r="AC58" s="281">
        <f t="shared" si="10"/>
        <v>0</v>
      </c>
      <c r="AD58" s="281">
        <f t="shared" si="10"/>
        <v>0</v>
      </c>
      <c r="AE58" s="281">
        <f t="shared" si="10"/>
        <v>0</v>
      </c>
      <c r="AF58" s="281">
        <f t="shared" si="10"/>
        <v>0</v>
      </c>
      <c r="AG58" s="281">
        <f t="shared" si="10"/>
        <v>0</v>
      </c>
      <c r="AH58" s="281">
        <f t="shared" si="10"/>
        <v>0</v>
      </c>
      <c r="AI58" s="281">
        <f t="shared" si="10"/>
        <v>0</v>
      </c>
      <c r="AJ58" s="281">
        <f t="shared" si="10"/>
        <v>0</v>
      </c>
      <c r="AK58" s="281">
        <f t="shared" ref="AK58:BN58" si="11">AK56-AK51</f>
        <v>0</v>
      </c>
      <c r="AL58" s="281">
        <f t="shared" si="11"/>
        <v>0</v>
      </c>
      <c r="AM58" s="281">
        <f t="shared" si="11"/>
        <v>0</v>
      </c>
      <c r="AN58" s="281">
        <f t="shared" si="11"/>
        <v>0</v>
      </c>
      <c r="AO58" s="281">
        <f t="shared" si="11"/>
        <v>0</v>
      </c>
      <c r="AP58" s="281">
        <f t="shared" si="11"/>
        <v>0</v>
      </c>
      <c r="AQ58" s="281">
        <f t="shared" si="11"/>
        <v>0</v>
      </c>
      <c r="AR58" s="281">
        <f t="shared" si="11"/>
        <v>0</v>
      </c>
      <c r="AS58" s="281">
        <f t="shared" si="11"/>
        <v>0</v>
      </c>
      <c r="AT58" s="281">
        <f t="shared" si="11"/>
        <v>0</v>
      </c>
      <c r="AU58" s="281">
        <f t="shared" si="11"/>
        <v>0</v>
      </c>
      <c r="AV58" s="281">
        <f t="shared" si="11"/>
        <v>0</v>
      </c>
      <c r="AW58" s="281">
        <f t="shared" si="11"/>
        <v>0</v>
      </c>
      <c r="AX58" s="281">
        <f t="shared" si="11"/>
        <v>0</v>
      </c>
      <c r="AY58" s="281">
        <f t="shared" si="11"/>
        <v>0</v>
      </c>
      <c r="AZ58" s="281">
        <f t="shared" si="11"/>
        <v>0</v>
      </c>
      <c r="BA58" s="281">
        <f t="shared" si="11"/>
        <v>0</v>
      </c>
      <c r="BB58" s="281">
        <f t="shared" si="11"/>
        <v>0</v>
      </c>
      <c r="BC58" s="281">
        <f t="shared" si="11"/>
        <v>0</v>
      </c>
      <c r="BD58" s="281">
        <f t="shared" si="11"/>
        <v>0</v>
      </c>
      <c r="BE58" s="281">
        <f t="shared" si="11"/>
        <v>0</v>
      </c>
      <c r="BF58" s="281">
        <f t="shared" si="11"/>
        <v>0</v>
      </c>
      <c r="BG58" s="281">
        <f t="shared" si="11"/>
        <v>0</v>
      </c>
      <c r="BH58" s="281">
        <f t="shared" si="11"/>
        <v>0</v>
      </c>
      <c r="BI58" s="281">
        <f t="shared" si="11"/>
        <v>0</v>
      </c>
      <c r="BJ58" s="281">
        <f t="shared" si="11"/>
        <v>0</v>
      </c>
      <c r="BK58" s="281">
        <f t="shared" si="11"/>
        <v>0</v>
      </c>
      <c r="BL58" s="281">
        <f t="shared" si="11"/>
        <v>0</v>
      </c>
      <c r="BM58" s="281">
        <f t="shared" si="11"/>
        <v>0</v>
      </c>
      <c r="BN58" s="281">
        <f t="shared" si="11"/>
        <v>0</v>
      </c>
      <c r="BO58" s="265">
        <f>NPV(Home!$D$24,F58:BN58)+E58</f>
        <v>0</v>
      </c>
      <c r="BP58" s="285"/>
    </row>
    <row r="59" spans="2:68" ht="12.75">
      <c r="B59" s="3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row>
    <row r="60" spans="2:68" ht="13.5" thickBot="1">
      <c r="B60" s="26"/>
      <c r="C60" s="14"/>
      <c r="D60" s="14"/>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2"/>
    </row>
    <row r="61" spans="2:68" ht="12.75">
      <c r="B61" s="243" t="s">
        <v>270</v>
      </c>
      <c r="C61" s="244"/>
      <c r="D61" s="252" t="s">
        <v>254</v>
      </c>
      <c r="E61" s="256">
        <v>2020</v>
      </c>
      <c r="F61" s="256">
        <f t="shared" ref="F61:BF61" si="12">E61+1</f>
        <v>2021</v>
      </c>
      <c r="G61" s="256">
        <f t="shared" si="12"/>
        <v>2022</v>
      </c>
      <c r="H61" s="256">
        <f t="shared" si="12"/>
        <v>2023</v>
      </c>
      <c r="I61" s="256">
        <f t="shared" si="12"/>
        <v>2024</v>
      </c>
      <c r="J61" s="256">
        <f t="shared" si="12"/>
        <v>2025</v>
      </c>
      <c r="K61" s="256">
        <f t="shared" si="12"/>
        <v>2026</v>
      </c>
      <c r="L61" s="256">
        <f t="shared" si="12"/>
        <v>2027</v>
      </c>
      <c r="M61" s="256">
        <f t="shared" si="12"/>
        <v>2028</v>
      </c>
      <c r="N61" s="256">
        <f t="shared" si="12"/>
        <v>2029</v>
      </c>
      <c r="O61" s="256">
        <f t="shared" si="12"/>
        <v>2030</v>
      </c>
      <c r="P61" s="256">
        <f t="shared" si="12"/>
        <v>2031</v>
      </c>
      <c r="Q61" s="256">
        <f t="shared" si="12"/>
        <v>2032</v>
      </c>
      <c r="R61" s="256">
        <f t="shared" si="12"/>
        <v>2033</v>
      </c>
      <c r="S61" s="256">
        <f t="shared" si="12"/>
        <v>2034</v>
      </c>
      <c r="T61" s="256">
        <f t="shared" si="12"/>
        <v>2035</v>
      </c>
      <c r="U61" s="256">
        <f t="shared" si="12"/>
        <v>2036</v>
      </c>
      <c r="V61" s="256">
        <f t="shared" si="12"/>
        <v>2037</v>
      </c>
      <c r="W61" s="256">
        <f t="shared" si="12"/>
        <v>2038</v>
      </c>
      <c r="X61" s="256">
        <f t="shared" si="12"/>
        <v>2039</v>
      </c>
      <c r="Y61" s="256">
        <f t="shared" si="12"/>
        <v>2040</v>
      </c>
      <c r="Z61" s="256">
        <f t="shared" si="12"/>
        <v>2041</v>
      </c>
      <c r="AA61" s="256">
        <f t="shared" si="12"/>
        <v>2042</v>
      </c>
      <c r="AB61" s="256">
        <f t="shared" si="12"/>
        <v>2043</v>
      </c>
      <c r="AC61" s="256">
        <f t="shared" si="12"/>
        <v>2044</v>
      </c>
      <c r="AD61" s="256">
        <f t="shared" si="12"/>
        <v>2045</v>
      </c>
      <c r="AE61" s="256">
        <f t="shared" si="12"/>
        <v>2046</v>
      </c>
      <c r="AF61" s="256">
        <f t="shared" si="12"/>
        <v>2047</v>
      </c>
      <c r="AG61" s="256">
        <f t="shared" si="12"/>
        <v>2048</v>
      </c>
      <c r="AH61" s="256">
        <f t="shared" si="12"/>
        <v>2049</v>
      </c>
      <c r="AI61" s="256">
        <f t="shared" si="12"/>
        <v>2050</v>
      </c>
      <c r="AJ61" s="256">
        <f t="shared" si="12"/>
        <v>2051</v>
      </c>
      <c r="AK61" s="256">
        <f t="shared" si="12"/>
        <v>2052</v>
      </c>
      <c r="AL61" s="256">
        <f t="shared" si="12"/>
        <v>2053</v>
      </c>
      <c r="AM61" s="256">
        <f t="shared" si="12"/>
        <v>2054</v>
      </c>
      <c r="AN61" s="256">
        <f t="shared" si="12"/>
        <v>2055</v>
      </c>
      <c r="AO61" s="256">
        <f t="shared" si="12"/>
        <v>2056</v>
      </c>
      <c r="AP61" s="256">
        <f t="shared" si="12"/>
        <v>2057</v>
      </c>
      <c r="AQ61" s="256">
        <f t="shared" si="12"/>
        <v>2058</v>
      </c>
      <c r="AR61" s="256">
        <f t="shared" si="12"/>
        <v>2059</v>
      </c>
      <c r="AS61" s="256">
        <f t="shared" si="12"/>
        <v>2060</v>
      </c>
      <c r="AT61" s="256">
        <f t="shared" si="12"/>
        <v>2061</v>
      </c>
      <c r="AU61" s="256">
        <f t="shared" si="12"/>
        <v>2062</v>
      </c>
      <c r="AV61" s="256">
        <f t="shared" si="12"/>
        <v>2063</v>
      </c>
      <c r="AW61" s="256">
        <f t="shared" si="12"/>
        <v>2064</v>
      </c>
      <c r="AX61" s="256">
        <f t="shared" si="12"/>
        <v>2065</v>
      </c>
      <c r="AY61" s="256">
        <f t="shared" si="12"/>
        <v>2066</v>
      </c>
      <c r="AZ61" s="256">
        <f t="shared" si="12"/>
        <v>2067</v>
      </c>
      <c r="BA61" s="256">
        <f t="shared" si="12"/>
        <v>2068</v>
      </c>
      <c r="BB61" s="256">
        <f t="shared" si="12"/>
        <v>2069</v>
      </c>
      <c r="BC61" s="256">
        <f t="shared" si="12"/>
        <v>2070</v>
      </c>
      <c r="BD61" s="256">
        <f t="shared" si="12"/>
        <v>2071</v>
      </c>
      <c r="BE61" s="256">
        <f t="shared" si="12"/>
        <v>2072</v>
      </c>
      <c r="BF61" s="256">
        <f t="shared" si="12"/>
        <v>2073</v>
      </c>
      <c r="BG61" s="256">
        <f>BF61+1</f>
        <v>2074</v>
      </c>
      <c r="BH61" s="256">
        <f t="shared" ref="BH61" si="13">BG61+1</f>
        <v>2075</v>
      </c>
      <c r="BI61" s="256">
        <f t="shared" ref="BI61" si="14">BH61+1</f>
        <v>2076</v>
      </c>
      <c r="BJ61" s="256">
        <f t="shared" ref="BJ61" si="15">BI61+1</f>
        <v>2077</v>
      </c>
      <c r="BK61" s="256">
        <f t="shared" ref="BK61:BL61" si="16">BJ61+1</f>
        <v>2078</v>
      </c>
      <c r="BL61" s="256">
        <f t="shared" si="16"/>
        <v>2079</v>
      </c>
      <c r="BM61" s="256">
        <f t="shared" ref="BM61" si="17">BL61+1</f>
        <v>2080</v>
      </c>
      <c r="BN61" s="256">
        <f t="shared" ref="BN61" si="18">BM61+1</f>
        <v>2081</v>
      </c>
      <c r="BO61" s="257" t="s">
        <v>3</v>
      </c>
    </row>
    <row r="62" spans="2:68" ht="12.75">
      <c r="B62" s="564" t="s">
        <v>573</v>
      </c>
      <c r="C62" s="565"/>
      <c r="D62" s="565"/>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266"/>
    </row>
    <row r="63" spans="2:68" ht="12.75">
      <c r="B63" s="258"/>
      <c r="C63" s="27" t="s">
        <v>8</v>
      </c>
      <c r="D63" s="14" t="s">
        <v>256</v>
      </c>
      <c r="E63" s="404">
        <f t="shared" ref="E63:AD63" si="19">IF(AND(E61+1&gt;$D$30,E61&lt;$D$31+$D$30),$D$32,0)</f>
        <v>0</v>
      </c>
      <c r="F63" s="404">
        <f t="shared" si="19"/>
        <v>0</v>
      </c>
      <c r="G63" s="404">
        <f t="shared" si="19"/>
        <v>0</v>
      </c>
      <c r="H63" s="404">
        <f t="shared" si="19"/>
        <v>0</v>
      </c>
      <c r="I63" s="404">
        <f t="shared" si="19"/>
        <v>0</v>
      </c>
      <c r="J63" s="404">
        <f t="shared" si="19"/>
        <v>0</v>
      </c>
      <c r="K63" s="404">
        <f t="shared" si="19"/>
        <v>0</v>
      </c>
      <c r="L63" s="404">
        <f t="shared" si="19"/>
        <v>0</v>
      </c>
      <c r="M63" s="404">
        <f t="shared" si="19"/>
        <v>0</v>
      </c>
      <c r="N63" s="404">
        <f t="shared" si="19"/>
        <v>0</v>
      </c>
      <c r="O63" s="404">
        <f t="shared" si="19"/>
        <v>0</v>
      </c>
      <c r="P63" s="404">
        <f t="shared" si="19"/>
        <v>0</v>
      </c>
      <c r="Q63" s="404">
        <f t="shared" si="19"/>
        <v>0</v>
      </c>
      <c r="R63" s="404">
        <f t="shared" si="19"/>
        <v>0</v>
      </c>
      <c r="S63" s="404">
        <f t="shared" si="19"/>
        <v>0</v>
      </c>
      <c r="T63" s="404">
        <f t="shared" si="19"/>
        <v>0</v>
      </c>
      <c r="U63" s="404">
        <f t="shared" si="19"/>
        <v>0</v>
      </c>
      <c r="V63" s="404">
        <f t="shared" si="19"/>
        <v>0</v>
      </c>
      <c r="W63" s="404">
        <f t="shared" si="19"/>
        <v>0</v>
      </c>
      <c r="X63" s="404">
        <f t="shared" si="19"/>
        <v>0</v>
      </c>
      <c r="Y63" s="404">
        <f t="shared" si="19"/>
        <v>0</v>
      </c>
      <c r="Z63" s="404">
        <f t="shared" si="19"/>
        <v>0</v>
      </c>
      <c r="AA63" s="404">
        <f t="shared" si="19"/>
        <v>0</v>
      </c>
      <c r="AB63" s="404">
        <f t="shared" si="19"/>
        <v>0</v>
      </c>
      <c r="AC63" s="404">
        <f t="shared" si="19"/>
        <v>0</v>
      </c>
      <c r="AD63" s="404">
        <f t="shared" si="19"/>
        <v>0</v>
      </c>
      <c r="AE63" s="404">
        <f t="shared" ref="AE63:BG63" si="20">IF(AND(AE61+1&gt;$D$30,AE61&lt;$D$31+$D$30),$D$32,0)</f>
        <v>0</v>
      </c>
      <c r="AF63" s="404">
        <f t="shared" si="20"/>
        <v>0</v>
      </c>
      <c r="AG63" s="404">
        <f t="shared" si="20"/>
        <v>0</v>
      </c>
      <c r="AH63" s="404">
        <f t="shared" si="20"/>
        <v>0</v>
      </c>
      <c r="AI63" s="404">
        <f t="shared" si="20"/>
        <v>0</v>
      </c>
      <c r="AJ63" s="404">
        <f t="shared" si="20"/>
        <v>0</v>
      </c>
      <c r="AK63" s="404">
        <f t="shared" si="20"/>
        <v>0</v>
      </c>
      <c r="AL63" s="404">
        <f t="shared" si="20"/>
        <v>0</v>
      </c>
      <c r="AM63" s="404">
        <f t="shared" si="20"/>
        <v>0</v>
      </c>
      <c r="AN63" s="404">
        <f t="shared" si="20"/>
        <v>0</v>
      </c>
      <c r="AO63" s="404">
        <f t="shared" si="20"/>
        <v>0</v>
      </c>
      <c r="AP63" s="404">
        <f t="shared" si="20"/>
        <v>0</v>
      </c>
      <c r="AQ63" s="404">
        <f t="shared" si="20"/>
        <v>0</v>
      </c>
      <c r="AR63" s="404">
        <f t="shared" si="20"/>
        <v>0</v>
      </c>
      <c r="AS63" s="404">
        <f t="shared" si="20"/>
        <v>0</v>
      </c>
      <c r="AT63" s="404">
        <f t="shared" si="20"/>
        <v>0</v>
      </c>
      <c r="AU63" s="404">
        <f t="shared" si="20"/>
        <v>0</v>
      </c>
      <c r="AV63" s="404">
        <f t="shared" si="20"/>
        <v>0</v>
      </c>
      <c r="AW63" s="404">
        <f t="shared" si="20"/>
        <v>0</v>
      </c>
      <c r="AX63" s="404">
        <f t="shared" si="20"/>
        <v>0</v>
      </c>
      <c r="AY63" s="404">
        <f t="shared" si="20"/>
        <v>0</v>
      </c>
      <c r="AZ63" s="404">
        <f t="shared" si="20"/>
        <v>0</v>
      </c>
      <c r="BA63" s="404">
        <f t="shared" si="20"/>
        <v>0</v>
      </c>
      <c r="BB63" s="404">
        <f t="shared" si="20"/>
        <v>0</v>
      </c>
      <c r="BC63" s="404">
        <f t="shared" si="20"/>
        <v>0</v>
      </c>
      <c r="BD63" s="404">
        <f t="shared" si="20"/>
        <v>0</v>
      </c>
      <c r="BE63" s="404">
        <f t="shared" si="20"/>
        <v>0</v>
      </c>
      <c r="BF63" s="404">
        <f t="shared" si="20"/>
        <v>0</v>
      </c>
      <c r="BG63" s="404">
        <f t="shared" si="20"/>
        <v>0</v>
      </c>
      <c r="BH63" s="404">
        <f t="shared" ref="BH63:BN63" si="21">IF(AND(BH61+1&gt;$D$30,BH61&lt;$D$31+$D$30),$D$32,0)</f>
        <v>0</v>
      </c>
      <c r="BI63" s="404">
        <f t="shared" si="21"/>
        <v>0</v>
      </c>
      <c r="BJ63" s="404">
        <f t="shared" si="21"/>
        <v>0</v>
      </c>
      <c r="BK63" s="404">
        <f t="shared" si="21"/>
        <v>0</v>
      </c>
      <c r="BL63" s="404">
        <f t="shared" si="21"/>
        <v>0</v>
      </c>
      <c r="BM63" s="404">
        <f t="shared" si="21"/>
        <v>0</v>
      </c>
      <c r="BN63" s="404">
        <f t="shared" si="21"/>
        <v>0</v>
      </c>
      <c r="BO63" s="266"/>
    </row>
    <row r="64" spans="2:68" s="288" customFormat="1" ht="12.75">
      <c r="B64" s="286" t="s">
        <v>265</v>
      </c>
      <c r="C64" s="117" t="s">
        <v>620</v>
      </c>
      <c r="D64" s="117" t="s">
        <v>255</v>
      </c>
      <c r="E64" s="287">
        <v>0</v>
      </c>
      <c r="F64" s="287">
        <v>0</v>
      </c>
      <c r="G64" s="287">
        <v>0</v>
      </c>
      <c r="H64" s="287">
        <v>0</v>
      </c>
      <c r="I64" s="287">
        <v>0</v>
      </c>
      <c r="J64" s="287">
        <v>0</v>
      </c>
      <c r="K64" s="287">
        <v>0</v>
      </c>
      <c r="L64" s="287">
        <v>0</v>
      </c>
      <c r="M64" s="287">
        <v>0</v>
      </c>
      <c r="N64" s="287">
        <v>0</v>
      </c>
      <c r="O64" s="287">
        <v>0</v>
      </c>
      <c r="P64" s="287">
        <v>0</v>
      </c>
      <c r="Q64" s="287">
        <v>0</v>
      </c>
      <c r="R64" s="287">
        <v>0</v>
      </c>
      <c r="S64" s="287">
        <v>0</v>
      </c>
      <c r="T64" s="287">
        <v>0</v>
      </c>
      <c r="U64" s="287">
        <v>0</v>
      </c>
      <c r="V64" s="287">
        <v>0</v>
      </c>
      <c r="W64" s="287">
        <v>0</v>
      </c>
      <c r="X64" s="287">
        <v>0</v>
      </c>
      <c r="Y64" s="287">
        <v>0</v>
      </c>
      <c r="Z64" s="287">
        <v>0</v>
      </c>
      <c r="AA64" s="287">
        <v>0</v>
      </c>
      <c r="AB64" s="287">
        <v>0</v>
      </c>
      <c r="AC64" s="287">
        <v>0</v>
      </c>
      <c r="AD64" s="287">
        <v>0</v>
      </c>
      <c r="AE64" s="287">
        <v>0</v>
      </c>
      <c r="AF64" s="287">
        <v>0</v>
      </c>
      <c r="AG64" s="287">
        <v>0</v>
      </c>
      <c r="AH64" s="287">
        <v>0</v>
      </c>
      <c r="AI64" s="287">
        <v>0</v>
      </c>
      <c r="AJ64" s="287">
        <v>0</v>
      </c>
      <c r="AK64" s="287">
        <v>0</v>
      </c>
      <c r="AL64" s="287">
        <v>0</v>
      </c>
      <c r="AM64" s="287">
        <v>0</v>
      </c>
      <c r="AN64" s="287">
        <v>0</v>
      </c>
      <c r="AO64" s="287">
        <v>0</v>
      </c>
      <c r="AP64" s="287">
        <v>0</v>
      </c>
      <c r="AQ64" s="287">
        <v>0</v>
      </c>
      <c r="AR64" s="287">
        <v>0</v>
      </c>
      <c r="AS64" s="287">
        <v>0</v>
      </c>
      <c r="AT64" s="287">
        <v>0</v>
      </c>
      <c r="AU64" s="287">
        <v>0</v>
      </c>
      <c r="AV64" s="287">
        <v>0</v>
      </c>
      <c r="AW64" s="287">
        <v>0</v>
      </c>
      <c r="AX64" s="287">
        <v>0</v>
      </c>
      <c r="AY64" s="287">
        <v>0</v>
      </c>
      <c r="AZ64" s="287">
        <v>0</v>
      </c>
      <c r="BA64" s="287">
        <v>0</v>
      </c>
      <c r="BB64" s="287">
        <v>0</v>
      </c>
      <c r="BC64" s="287">
        <v>0</v>
      </c>
      <c r="BD64" s="287">
        <v>0</v>
      </c>
      <c r="BE64" s="287">
        <v>0</v>
      </c>
      <c r="BF64" s="287">
        <v>0</v>
      </c>
      <c r="BG64" s="287">
        <v>0</v>
      </c>
      <c r="BH64" s="287">
        <v>0</v>
      </c>
      <c r="BI64" s="287">
        <v>0</v>
      </c>
      <c r="BJ64" s="287">
        <v>0</v>
      </c>
      <c r="BK64" s="287">
        <v>0</v>
      </c>
      <c r="BL64" s="287">
        <v>0</v>
      </c>
      <c r="BM64" s="287">
        <v>0</v>
      </c>
      <c r="BN64" s="287">
        <v>0</v>
      </c>
      <c r="BO64" s="259">
        <f>NPV(Home!$D$24,F64:BN64)+E64</f>
        <v>0</v>
      </c>
    </row>
    <row r="65" spans="2:67" s="54" customFormat="1" ht="12.75">
      <c r="B65" s="258" t="s">
        <v>265</v>
      </c>
      <c r="C65" s="117" t="s">
        <v>572</v>
      </c>
      <c r="D65" s="117" t="s">
        <v>255</v>
      </c>
      <c r="E65" s="166">
        <f>IF(($D$30+$D$31-1)&lt;E61,0,IF($D$32=0,0,IF((E61+1)&gt;$D$30,($D$29*0.01-E83-E84),0)))</f>
        <v>0</v>
      </c>
      <c r="F65" s="166">
        <f t="shared" ref="F65" si="22">IF(($D$30+$D$31-1)&lt;F61,0,IF($D$32=0,0,IF((F61+1)&gt;$D$30,($D$29*0.01-F83-F84),0)))</f>
        <v>0</v>
      </c>
      <c r="G65" s="166">
        <f>IF(($D$30+$D$31-1)&lt;G61,0,IF($D$32=0,0,IF((G61+1)&gt;$D$30,($D$29*0.01-G83-G84),0)))</f>
        <v>0</v>
      </c>
      <c r="H65" s="166">
        <f t="shared" ref="H65:BN65" si="23">IF(($D$30+$D$31-1)&lt;H61,0,IF($D$32=0,0,IF((H61+1)&gt;$D$30,($D$29*0.01-H83-H84),0)))</f>
        <v>0</v>
      </c>
      <c r="I65" s="166">
        <f t="shared" si="23"/>
        <v>0</v>
      </c>
      <c r="J65" s="166">
        <f t="shared" si="23"/>
        <v>0</v>
      </c>
      <c r="K65" s="166">
        <f t="shared" si="23"/>
        <v>0</v>
      </c>
      <c r="L65" s="166">
        <f t="shared" si="23"/>
        <v>0</v>
      </c>
      <c r="M65" s="166">
        <f t="shared" si="23"/>
        <v>0</v>
      </c>
      <c r="N65" s="166">
        <f t="shared" si="23"/>
        <v>0</v>
      </c>
      <c r="O65" s="166">
        <f t="shared" si="23"/>
        <v>0</v>
      </c>
      <c r="P65" s="166">
        <f t="shared" si="23"/>
        <v>0</v>
      </c>
      <c r="Q65" s="166">
        <f t="shared" si="23"/>
        <v>0</v>
      </c>
      <c r="R65" s="166">
        <f t="shared" si="23"/>
        <v>0</v>
      </c>
      <c r="S65" s="166">
        <f t="shared" si="23"/>
        <v>0</v>
      </c>
      <c r="T65" s="166">
        <f t="shared" si="23"/>
        <v>0</v>
      </c>
      <c r="U65" s="166">
        <f t="shared" si="23"/>
        <v>0</v>
      </c>
      <c r="V65" s="166">
        <f t="shared" si="23"/>
        <v>0</v>
      </c>
      <c r="W65" s="166">
        <f t="shared" si="23"/>
        <v>0</v>
      </c>
      <c r="X65" s="166">
        <f t="shared" si="23"/>
        <v>0</v>
      </c>
      <c r="Y65" s="166">
        <f t="shared" si="23"/>
        <v>0</v>
      </c>
      <c r="Z65" s="166">
        <f t="shared" si="23"/>
        <v>0</v>
      </c>
      <c r="AA65" s="166">
        <f t="shared" si="23"/>
        <v>0</v>
      </c>
      <c r="AB65" s="166">
        <f t="shared" si="23"/>
        <v>0</v>
      </c>
      <c r="AC65" s="166">
        <f t="shared" si="23"/>
        <v>0</v>
      </c>
      <c r="AD65" s="166">
        <f t="shared" si="23"/>
        <v>0</v>
      </c>
      <c r="AE65" s="166">
        <f t="shared" si="23"/>
        <v>0</v>
      </c>
      <c r="AF65" s="166">
        <f t="shared" si="23"/>
        <v>0</v>
      </c>
      <c r="AG65" s="166">
        <f t="shared" si="23"/>
        <v>0</v>
      </c>
      <c r="AH65" s="166">
        <f t="shared" si="23"/>
        <v>0</v>
      </c>
      <c r="AI65" s="166">
        <f t="shared" si="23"/>
        <v>0</v>
      </c>
      <c r="AJ65" s="166">
        <f t="shared" si="23"/>
        <v>0</v>
      </c>
      <c r="AK65" s="166">
        <f t="shared" si="23"/>
        <v>0</v>
      </c>
      <c r="AL65" s="166">
        <f t="shared" si="23"/>
        <v>0</v>
      </c>
      <c r="AM65" s="166">
        <f t="shared" si="23"/>
        <v>0</v>
      </c>
      <c r="AN65" s="166">
        <f t="shared" si="23"/>
        <v>0</v>
      </c>
      <c r="AO65" s="166">
        <f t="shared" si="23"/>
        <v>0</v>
      </c>
      <c r="AP65" s="166">
        <f t="shared" si="23"/>
        <v>0</v>
      </c>
      <c r="AQ65" s="166">
        <f t="shared" si="23"/>
        <v>0</v>
      </c>
      <c r="AR65" s="166">
        <f t="shared" si="23"/>
        <v>0</v>
      </c>
      <c r="AS65" s="166">
        <f t="shared" si="23"/>
        <v>0</v>
      </c>
      <c r="AT65" s="166">
        <f t="shared" si="23"/>
        <v>0</v>
      </c>
      <c r="AU65" s="166">
        <f t="shared" si="23"/>
        <v>0</v>
      </c>
      <c r="AV65" s="166">
        <f t="shared" si="23"/>
        <v>0</v>
      </c>
      <c r="AW65" s="166">
        <f t="shared" si="23"/>
        <v>0</v>
      </c>
      <c r="AX65" s="166">
        <f t="shared" si="23"/>
        <v>0</v>
      </c>
      <c r="AY65" s="166">
        <f t="shared" si="23"/>
        <v>0</v>
      </c>
      <c r="AZ65" s="166">
        <f t="shared" si="23"/>
        <v>0</v>
      </c>
      <c r="BA65" s="166">
        <f t="shared" si="23"/>
        <v>0</v>
      </c>
      <c r="BB65" s="166">
        <f t="shared" si="23"/>
        <v>0</v>
      </c>
      <c r="BC65" s="166">
        <f t="shared" si="23"/>
        <v>0</v>
      </c>
      <c r="BD65" s="166">
        <f t="shared" si="23"/>
        <v>0</v>
      </c>
      <c r="BE65" s="166">
        <f t="shared" si="23"/>
        <v>0</v>
      </c>
      <c r="BF65" s="166">
        <f t="shared" si="23"/>
        <v>0</v>
      </c>
      <c r="BG65" s="166">
        <f t="shared" si="23"/>
        <v>0</v>
      </c>
      <c r="BH65" s="166">
        <f t="shared" si="23"/>
        <v>0</v>
      </c>
      <c r="BI65" s="166">
        <f t="shared" si="23"/>
        <v>0</v>
      </c>
      <c r="BJ65" s="166">
        <f t="shared" si="23"/>
        <v>0</v>
      </c>
      <c r="BK65" s="166">
        <f t="shared" si="23"/>
        <v>0</v>
      </c>
      <c r="BL65" s="166">
        <f t="shared" si="23"/>
        <v>0</v>
      </c>
      <c r="BM65" s="166">
        <f t="shared" si="23"/>
        <v>0</v>
      </c>
      <c r="BN65" s="166">
        <f t="shared" si="23"/>
        <v>0</v>
      </c>
      <c r="BO65" s="259">
        <f>NPV(Home!$D$24,F65:BN65)+E65</f>
        <v>0</v>
      </c>
    </row>
    <row r="66" spans="2:67" s="54" customFormat="1" ht="12.75">
      <c r="B66" s="258" t="s">
        <v>265</v>
      </c>
      <c r="C66" s="117" t="s">
        <v>749</v>
      </c>
      <c r="D66" s="117"/>
      <c r="E66" s="548"/>
      <c r="F66" s="548"/>
      <c r="G66" s="548"/>
      <c r="H66" s="548"/>
      <c r="I66" s="548"/>
      <c r="J66" s="548"/>
      <c r="K66" s="548"/>
      <c r="L66" s="548"/>
      <c r="M66" s="548"/>
      <c r="N66" s="548"/>
      <c r="O66" s="548"/>
      <c r="P66" s="548"/>
      <c r="Q66" s="548"/>
      <c r="R66" s="548"/>
      <c r="S66" s="548"/>
      <c r="T66" s="548"/>
      <c r="U66" s="548"/>
      <c r="V66" s="548"/>
      <c r="W66" s="548"/>
      <c r="X66" s="548"/>
      <c r="Y66" s="548"/>
      <c r="Z66" s="548"/>
      <c r="AA66" s="548"/>
      <c r="AB66" s="548"/>
      <c r="AC66" s="548"/>
      <c r="AD66" s="548"/>
      <c r="AE66" s="548"/>
      <c r="AF66" s="548"/>
      <c r="AG66" s="548"/>
      <c r="AH66" s="548"/>
      <c r="AI66" s="548"/>
      <c r="AJ66" s="548"/>
      <c r="AK66" s="548"/>
      <c r="AL66" s="548"/>
      <c r="AM66" s="548"/>
      <c r="AN66" s="548"/>
      <c r="AO66" s="548"/>
      <c r="AP66" s="548"/>
      <c r="AQ66" s="548"/>
      <c r="AR66" s="548"/>
      <c r="AS66" s="548"/>
      <c r="AT66" s="548"/>
      <c r="AU66" s="548"/>
      <c r="AV66" s="548"/>
      <c r="AW66" s="548"/>
      <c r="AX66" s="548"/>
      <c r="AY66" s="548"/>
      <c r="AZ66" s="548"/>
      <c r="BA66" s="548"/>
      <c r="BB66" s="548"/>
      <c r="BC66" s="548"/>
      <c r="BD66" s="548"/>
      <c r="BE66" s="548"/>
      <c r="BF66" s="548"/>
      <c r="BG66" s="548"/>
      <c r="BH66" s="548"/>
      <c r="BI66" s="548"/>
      <c r="BJ66" s="548"/>
      <c r="BK66" s="548"/>
      <c r="BL66" s="548"/>
      <c r="BM66" s="548"/>
      <c r="BN66" s="548"/>
      <c r="BO66" s="259">
        <f>NPV(Home!$D$24,F66:BN66)+E66</f>
        <v>0</v>
      </c>
    </row>
    <row r="67" spans="2:67" ht="12.75">
      <c r="B67" s="258" t="s">
        <v>265</v>
      </c>
      <c r="C67" s="117" t="s">
        <v>347</v>
      </c>
      <c r="D67" s="117" t="s">
        <v>348</v>
      </c>
      <c r="E67" s="405">
        <v>0</v>
      </c>
      <c r="F67" s="405">
        <v>0</v>
      </c>
      <c r="G67" s="405">
        <v>0</v>
      </c>
      <c r="H67" s="405">
        <v>0</v>
      </c>
      <c r="I67" s="405">
        <v>0</v>
      </c>
      <c r="J67" s="405">
        <v>0</v>
      </c>
      <c r="K67" s="405">
        <v>0</v>
      </c>
      <c r="L67" s="405">
        <v>0</v>
      </c>
      <c r="M67" s="405">
        <v>0</v>
      </c>
      <c r="N67" s="405">
        <v>0</v>
      </c>
      <c r="O67" s="405">
        <v>0</v>
      </c>
      <c r="P67" s="405">
        <v>0</v>
      </c>
      <c r="Q67" s="405">
        <v>0</v>
      </c>
      <c r="R67" s="405">
        <v>0</v>
      </c>
      <c r="S67" s="405">
        <v>0</v>
      </c>
      <c r="T67" s="405">
        <v>0</v>
      </c>
      <c r="U67" s="405">
        <v>0</v>
      </c>
      <c r="V67" s="405">
        <v>0</v>
      </c>
      <c r="W67" s="405">
        <v>0</v>
      </c>
      <c r="X67" s="405">
        <v>0</v>
      </c>
      <c r="Y67" s="405">
        <v>0</v>
      </c>
      <c r="Z67" s="405">
        <v>0</v>
      </c>
      <c r="AA67" s="405">
        <v>0</v>
      </c>
      <c r="AB67" s="405">
        <v>0</v>
      </c>
      <c r="AC67" s="405">
        <v>0</v>
      </c>
      <c r="AD67" s="405">
        <v>0</v>
      </c>
      <c r="AE67" s="405">
        <v>0</v>
      </c>
      <c r="AF67" s="405">
        <v>0</v>
      </c>
      <c r="AG67" s="405">
        <v>0</v>
      </c>
      <c r="AH67" s="405">
        <v>0</v>
      </c>
      <c r="AI67" s="405">
        <v>0</v>
      </c>
      <c r="AJ67" s="405">
        <v>0</v>
      </c>
      <c r="AK67" s="405">
        <v>0</v>
      </c>
      <c r="AL67" s="405">
        <v>0</v>
      </c>
      <c r="AM67" s="405">
        <v>0</v>
      </c>
      <c r="AN67" s="405">
        <v>0</v>
      </c>
      <c r="AO67" s="405">
        <v>0</v>
      </c>
      <c r="AP67" s="405">
        <v>0</v>
      </c>
      <c r="AQ67" s="405">
        <v>0</v>
      </c>
      <c r="AR67" s="405">
        <v>0</v>
      </c>
      <c r="AS67" s="405">
        <v>0</v>
      </c>
      <c r="AT67" s="405">
        <v>0</v>
      </c>
      <c r="AU67" s="405">
        <v>0</v>
      </c>
      <c r="AV67" s="405">
        <v>0</v>
      </c>
      <c r="AW67" s="405">
        <v>0</v>
      </c>
      <c r="AX67" s="405">
        <v>0</v>
      </c>
      <c r="AY67" s="405">
        <v>0</v>
      </c>
      <c r="AZ67" s="405">
        <v>0</v>
      </c>
      <c r="BA67" s="405">
        <v>0</v>
      </c>
      <c r="BB67" s="405">
        <v>0</v>
      </c>
      <c r="BC67" s="405">
        <v>0</v>
      </c>
      <c r="BD67" s="405">
        <v>0</v>
      </c>
      <c r="BE67" s="405">
        <v>0</v>
      </c>
      <c r="BF67" s="405">
        <v>0</v>
      </c>
      <c r="BG67" s="405">
        <v>0</v>
      </c>
      <c r="BH67" s="405">
        <v>0</v>
      </c>
      <c r="BI67" s="405">
        <v>0</v>
      </c>
      <c r="BJ67" s="405">
        <v>0</v>
      </c>
      <c r="BK67" s="405">
        <v>0</v>
      </c>
      <c r="BL67" s="405">
        <v>0</v>
      </c>
      <c r="BM67" s="405">
        <v>0</v>
      </c>
      <c r="BN67" s="405">
        <v>0</v>
      </c>
      <c r="BO67" s="259"/>
    </row>
    <row r="68" spans="2:67" ht="12.75">
      <c r="B68" s="258" t="s">
        <v>265</v>
      </c>
      <c r="C68" s="117" t="s">
        <v>349</v>
      </c>
      <c r="D68" s="117" t="s">
        <v>350</v>
      </c>
      <c r="E68" s="351">
        <v>0</v>
      </c>
      <c r="F68" s="351">
        <v>0</v>
      </c>
      <c r="G68" s="351">
        <v>0</v>
      </c>
      <c r="H68" s="351">
        <v>0</v>
      </c>
      <c r="I68" s="351">
        <v>0</v>
      </c>
      <c r="J68" s="351">
        <v>0</v>
      </c>
      <c r="K68" s="351">
        <v>0</v>
      </c>
      <c r="L68" s="351">
        <v>0</v>
      </c>
      <c r="M68" s="351">
        <v>0</v>
      </c>
      <c r="N68" s="351">
        <v>0</v>
      </c>
      <c r="O68" s="351">
        <v>0</v>
      </c>
      <c r="P68" s="351">
        <v>0</v>
      </c>
      <c r="Q68" s="351">
        <v>0</v>
      </c>
      <c r="R68" s="351">
        <v>0</v>
      </c>
      <c r="S68" s="351">
        <v>0</v>
      </c>
      <c r="T68" s="351">
        <v>0</v>
      </c>
      <c r="U68" s="351">
        <v>0</v>
      </c>
      <c r="V68" s="351">
        <v>0</v>
      </c>
      <c r="W68" s="351">
        <v>0</v>
      </c>
      <c r="X68" s="351">
        <v>0</v>
      </c>
      <c r="Y68" s="351">
        <v>0</v>
      </c>
      <c r="Z68" s="351">
        <v>0</v>
      </c>
      <c r="AA68" s="351">
        <v>0</v>
      </c>
      <c r="AB68" s="351">
        <v>0</v>
      </c>
      <c r="AC68" s="351">
        <v>0</v>
      </c>
      <c r="AD68" s="351">
        <v>0</v>
      </c>
      <c r="AE68" s="351">
        <v>0</v>
      </c>
      <c r="AF68" s="351">
        <v>0</v>
      </c>
      <c r="AG68" s="351">
        <v>0</v>
      </c>
      <c r="AH68" s="351">
        <v>0</v>
      </c>
      <c r="AI68" s="351">
        <v>0</v>
      </c>
      <c r="AJ68" s="351">
        <v>0</v>
      </c>
      <c r="AK68" s="351">
        <v>0</v>
      </c>
      <c r="AL68" s="351">
        <v>0</v>
      </c>
      <c r="AM68" s="351">
        <v>0</v>
      </c>
      <c r="AN68" s="351">
        <v>0</v>
      </c>
      <c r="AO68" s="351">
        <v>0</v>
      </c>
      <c r="AP68" s="351">
        <v>0</v>
      </c>
      <c r="AQ68" s="351">
        <v>0</v>
      </c>
      <c r="AR68" s="351">
        <v>0</v>
      </c>
      <c r="AS68" s="351">
        <v>0</v>
      </c>
      <c r="AT68" s="351">
        <v>0</v>
      </c>
      <c r="AU68" s="351">
        <v>0</v>
      </c>
      <c r="AV68" s="351">
        <v>0</v>
      </c>
      <c r="AW68" s="351">
        <v>0</v>
      </c>
      <c r="AX68" s="351">
        <v>0</v>
      </c>
      <c r="AY68" s="351">
        <v>0</v>
      </c>
      <c r="AZ68" s="351">
        <v>0</v>
      </c>
      <c r="BA68" s="351">
        <v>0</v>
      </c>
      <c r="BB68" s="351">
        <v>0</v>
      </c>
      <c r="BC68" s="351">
        <v>0</v>
      </c>
      <c r="BD68" s="351">
        <v>0</v>
      </c>
      <c r="BE68" s="351">
        <v>0</v>
      </c>
      <c r="BF68" s="351">
        <v>0</v>
      </c>
      <c r="BG68" s="351">
        <v>0</v>
      </c>
      <c r="BH68" s="351">
        <v>0</v>
      </c>
      <c r="BI68" s="351">
        <v>0</v>
      </c>
      <c r="BJ68" s="351">
        <v>0</v>
      </c>
      <c r="BK68" s="351">
        <v>0</v>
      </c>
      <c r="BL68" s="351">
        <v>0</v>
      </c>
      <c r="BM68" s="351">
        <v>0</v>
      </c>
      <c r="BN68" s="351">
        <v>0</v>
      </c>
      <c r="BO68" s="259"/>
    </row>
    <row r="69" spans="2:67" ht="12.75">
      <c r="B69" s="267"/>
      <c r="C69" s="117" t="s">
        <v>351</v>
      </c>
      <c r="D69" s="117" t="s">
        <v>255</v>
      </c>
      <c r="E69" s="166">
        <f t="shared" ref="E69:BG69" si="24">E67*E68</f>
        <v>0</v>
      </c>
      <c r="F69" s="166">
        <f t="shared" si="24"/>
        <v>0</v>
      </c>
      <c r="G69" s="166">
        <f t="shared" si="24"/>
        <v>0</v>
      </c>
      <c r="H69" s="166">
        <f t="shared" si="24"/>
        <v>0</v>
      </c>
      <c r="I69" s="166">
        <f t="shared" si="24"/>
        <v>0</v>
      </c>
      <c r="J69" s="166">
        <f t="shared" si="24"/>
        <v>0</v>
      </c>
      <c r="K69" s="166">
        <f t="shared" si="24"/>
        <v>0</v>
      </c>
      <c r="L69" s="166">
        <f t="shared" si="24"/>
        <v>0</v>
      </c>
      <c r="M69" s="166">
        <f t="shared" si="24"/>
        <v>0</v>
      </c>
      <c r="N69" s="166">
        <f t="shared" si="24"/>
        <v>0</v>
      </c>
      <c r="O69" s="166">
        <f t="shared" si="24"/>
        <v>0</v>
      </c>
      <c r="P69" s="166">
        <f t="shared" si="24"/>
        <v>0</v>
      </c>
      <c r="Q69" s="166">
        <f t="shared" si="24"/>
        <v>0</v>
      </c>
      <c r="R69" s="166">
        <f t="shared" si="24"/>
        <v>0</v>
      </c>
      <c r="S69" s="166">
        <f t="shared" si="24"/>
        <v>0</v>
      </c>
      <c r="T69" s="166">
        <f t="shared" si="24"/>
        <v>0</v>
      </c>
      <c r="U69" s="166">
        <f t="shared" si="24"/>
        <v>0</v>
      </c>
      <c r="V69" s="166">
        <f t="shared" si="24"/>
        <v>0</v>
      </c>
      <c r="W69" s="166">
        <f t="shared" si="24"/>
        <v>0</v>
      </c>
      <c r="X69" s="166">
        <f t="shared" si="24"/>
        <v>0</v>
      </c>
      <c r="Y69" s="166">
        <f t="shared" si="24"/>
        <v>0</v>
      </c>
      <c r="Z69" s="166">
        <f t="shared" si="24"/>
        <v>0</v>
      </c>
      <c r="AA69" s="166">
        <f t="shared" si="24"/>
        <v>0</v>
      </c>
      <c r="AB69" s="166">
        <f t="shared" si="24"/>
        <v>0</v>
      </c>
      <c r="AC69" s="166">
        <f t="shared" si="24"/>
        <v>0</v>
      </c>
      <c r="AD69" s="166">
        <f t="shared" si="24"/>
        <v>0</v>
      </c>
      <c r="AE69" s="166">
        <f t="shared" si="24"/>
        <v>0</v>
      </c>
      <c r="AF69" s="166">
        <f t="shared" si="24"/>
        <v>0</v>
      </c>
      <c r="AG69" s="166">
        <f t="shared" si="24"/>
        <v>0</v>
      </c>
      <c r="AH69" s="166">
        <f t="shared" si="24"/>
        <v>0</v>
      </c>
      <c r="AI69" s="166">
        <f t="shared" si="24"/>
        <v>0</v>
      </c>
      <c r="AJ69" s="166">
        <f t="shared" si="24"/>
        <v>0</v>
      </c>
      <c r="AK69" s="166">
        <f t="shared" si="24"/>
        <v>0</v>
      </c>
      <c r="AL69" s="166">
        <f t="shared" si="24"/>
        <v>0</v>
      </c>
      <c r="AM69" s="166">
        <f t="shared" si="24"/>
        <v>0</v>
      </c>
      <c r="AN69" s="166">
        <f t="shared" si="24"/>
        <v>0</v>
      </c>
      <c r="AO69" s="166">
        <f t="shared" si="24"/>
        <v>0</v>
      </c>
      <c r="AP69" s="166">
        <f t="shared" si="24"/>
        <v>0</v>
      </c>
      <c r="AQ69" s="166">
        <f t="shared" si="24"/>
        <v>0</v>
      </c>
      <c r="AR69" s="166">
        <f t="shared" si="24"/>
        <v>0</v>
      </c>
      <c r="AS69" s="166">
        <f t="shared" si="24"/>
        <v>0</v>
      </c>
      <c r="AT69" s="166">
        <f t="shared" si="24"/>
        <v>0</v>
      </c>
      <c r="AU69" s="166">
        <f t="shared" si="24"/>
        <v>0</v>
      </c>
      <c r="AV69" s="166">
        <f t="shared" si="24"/>
        <v>0</v>
      </c>
      <c r="AW69" s="166">
        <f t="shared" si="24"/>
        <v>0</v>
      </c>
      <c r="AX69" s="166">
        <f t="shared" si="24"/>
        <v>0</v>
      </c>
      <c r="AY69" s="166">
        <f t="shared" si="24"/>
        <v>0</v>
      </c>
      <c r="AZ69" s="166">
        <f t="shared" si="24"/>
        <v>0</v>
      </c>
      <c r="BA69" s="166">
        <f t="shared" si="24"/>
        <v>0</v>
      </c>
      <c r="BB69" s="166">
        <f t="shared" si="24"/>
        <v>0</v>
      </c>
      <c r="BC69" s="166">
        <f t="shared" si="24"/>
        <v>0</v>
      </c>
      <c r="BD69" s="166">
        <f t="shared" si="24"/>
        <v>0</v>
      </c>
      <c r="BE69" s="166">
        <f t="shared" si="24"/>
        <v>0</v>
      </c>
      <c r="BF69" s="166">
        <f t="shared" si="24"/>
        <v>0</v>
      </c>
      <c r="BG69" s="166">
        <f t="shared" si="24"/>
        <v>0</v>
      </c>
      <c r="BH69" s="166">
        <f t="shared" ref="BH69:BN69" si="25">BH67*BH68</f>
        <v>0</v>
      </c>
      <c r="BI69" s="166">
        <f t="shared" si="25"/>
        <v>0</v>
      </c>
      <c r="BJ69" s="166">
        <f t="shared" si="25"/>
        <v>0</v>
      </c>
      <c r="BK69" s="166">
        <f t="shared" si="25"/>
        <v>0</v>
      </c>
      <c r="BL69" s="166">
        <f t="shared" si="25"/>
        <v>0</v>
      </c>
      <c r="BM69" s="166">
        <f t="shared" si="25"/>
        <v>0</v>
      </c>
      <c r="BN69" s="166">
        <f t="shared" si="25"/>
        <v>0</v>
      </c>
      <c r="BO69" s="259">
        <f>NPV(Home!$D$24,F69:BN69)+E69</f>
        <v>0</v>
      </c>
    </row>
    <row r="70" spans="2:67" s="19" customFormat="1" ht="12.75">
      <c r="B70" s="260"/>
      <c r="C70" s="120" t="s">
        <v>324</v>
      </c>
      <c r="D70" s="120" t="s">
        <v>255</v>
      </c>
      <c r="E70" s="169">
        <f>E64+E65+E69+E66</f>
        <v>0</v>
      </c>
      <c r="F70" s="169">
        <f t="shared" ref="F70:BM70" si="26">F64+F65+F69+F66</f>
        <v>0</v>
      </c>
      <c r="G70" s="169">
        <f t="shared" si="26"/>
        <v>0</v>
      </c>
      <c r="H70" s="169">
        <f t="shared" si="26"/>
        <v>0</v>
      </c>
      <c r="I70" s="169">
        <f t="shared" si="26"/>
        <v>0</v>
      </c>
      <c r="J70" s="169">
        <f t="shared" si="26"/>
        <v>0</v>
      </c>
      <c r="K70" s="169">
        <f t="shared" si="26"/>
        <v>0</v>
      </c>
      <c r="L70" s="169">
        <f t="shared" si="26"/>
        <v>0</v>
      </c>
      <c r="M70" s="169">
        <f t="shared" si="26"/>
        <v>0</v>
      </c>
      <c r="N70" s="169">
        <f t="shared" si="26"/>
        <v>0</v>
      </c>
      <c r="O70" s="169">
        <f t="shared" si="26"/>
        <v>0</v>
      </c>
      <c r="P70" s="169">
        <f t="shared" si="26"/>
        <v>0</v>
      </c>
      <c r="Q70" s="169">
        <f t="shared" si="26"/>
        <v>0</v>
      </c>
      <c r="R70" s="169">
        <f t="shared" si="26"/>
        <v>0</v>
      </c>
      <c r="S70" s="169">
        <f t="shared" si="26"/>
        <v>0</v>
      </c>
      <c r="T70" s="169">
        <f t="shared" si="26"/>
        <v>0</v>
      </c>
      <c r="U70" s="169">
        <f t="shared" si="26"/>
        <v>0</v>
      </c>
      <c r="V70" s="169">
        <f t="shared" si="26"/>
        <v>0</v>
      </c>
      <c r="W70" s="169">
        <f t="shared" si="26"/>
        <v>0</v>
      </c>
      <c r="X70" s="169">
        <f t="shared" si="26"/>
        <v>0</v>
      </c>
      <c r="Y70" s="169">
        <f t="shared" si="26"/>
        <v>0</v>
      </c>
      <c r="Z70" s="169">
        <f t="shared" si="26"/>
        <v>0</v>
      </c>
      <c r="AA70" s="169">
        <f t="shared" si="26"/>
        <v>0</v>
      </c>
      <c r="AB70" s="169">
        <f t="shared" si="26"/>
        <v>0</v>
      </c>
      <c r="AC70" s="169">
        <f t="shared" si="26"/>
        <v>0</v>
      </c>
      <c r="AD70" s="169">
        <f t="shared" si="26"/>
        <v>0</v>
      </c>
      <c r="AE70" s="169">
        <f t="shared" si="26"/>
        <v>0</v>
      </c>
      <c r="AF70" s="169">
        <f t="shared" si="26"/>
        <v>0</v>
      </c>
      <c r="AG70" s="169">
        <f t="shared" si="26"/>
        <v>0</v>
      </c>
      <c r="AH70" s="169">
        <f t="shared" si="26"/>
        <v>0</v>
      </c>
      <c r="AI70" s="169">
        <f t="shared" si="26"/>
        <v>0</v>
      </c>
      <c r="AJ70" s="169">
        <f t="shared" si="26"/>
        <v>0</v>
      </c>
      <c r="AK70" s="169">
        <f t="shared" si="26"/>
        <v>0</v>
      </c>
      <c r="AL70" s="169">
        <f t="shared" si="26"/>
        <v>0</v>
      </c>
      <c r="AM70" s="169">
        <f t="shared" si="26"/>
        <v>0</v>
      </c>
      <c r="AN70" s="169">
        <f t="shared" si="26"/>
        <v>0</v>
      </c>
      <c r="AO70" s="169">
        <f t="shared" si="26"/>
        <v>0</v>
      </c>
      <c r="AP70" s="169">
        <f t="shared" si="26"/>
        <v>0</v>
      </c>
      <c r="AQ70" s="169">
        <f t="shared" si="26"/>
        <v>0</v>
      </c>
      <c r="AR70" s="169">
        <f t="shared" si="26"/>
        <v>0</v>
      </c>
      <c r="AS70" s="169">
        <f t="shared" si="26"/>
        <v>0</v>
      </c>
      <c r="AT70" s="169">
        <f t="shared" si="26"/>
        <v>0</v>
      </c>
      <c r="AU70" s="169">
        <f t="shared" si="26"/>
        <v>0</v>
      </c>
      <c r="AV70" s="169">
        <f t="shared" si="26"/>
        <v>0</v>
      </c>
      <c r="AW70" s="169">
        <f t="shared" si="26"/>
        <v>0</v>
      </c>
      <c r="AX70" s="169">
        <f t="shared" si="26"/>
        <v>0</v>
      </c>
      <c r="AY70" s="169">
        <f t="shared" si="26"/>
        <v>0</v>
      </c>
      <c r="AZ70" s="169">
        <f t="shared" si="26"/>
        <v>0</v>
      </c>
      <c r="BA70" s="169">
        <f t="shared" si="26"/>
        <v>0</v>
      </c>
      <c r="BB70" s="169">
        <f t="shared" si="26"/>
        <v>0</v>
      </c>
      <c r="BC70" s="169">
        <f t="shared" si="26"/>
        <v>0</v>
      </c>
      <c r="BD70" s="169">
        <f t="shared" si="26"/>
        <v>0</v>
      </c>
      <c r="BE70" s="169">
        <f t="shared" si="26"/>
        <v>0</v>
      </c>
      <c r="BF70" s="169">
        <f t="shared" si="26"/>
        <v>0</v>
      </c>
      <c r="BG70" s="169">
        <f t="shared" si="26"/>
        <v>0</v>
      </c>
      <c r="BH70" s="169">
        <f t="shared" si="26"/>
        <v>0</v>
      </c>
      <c r="BI70" s="169">
        <f t="shared" si="26"/>
        <v>0</v>
      </c>
      <c r="BJ70" s="169">
        <f t="shared" si="26"/>
        <v>0</v>
      </c>
      <c r="BK70" s="169">
        <f t="shared" si="26"/>
        <v>0</v>
      </c>
      <c r="BL70" s="169">
        <f t="shared" si="26"/>
        <v>0</v>
      </c>
      <c r="BM70" s="169">
        <f t="shared" si="26"/>
        <v>0</v>
      </c>
      <c r="BN70" s="169">
        <f>BN64+BN65+BN69+BN66</f>
        <v>0</v>
      </c>
      <c r="BO70" s="259">
        <f>NPV(Home!$D$24,F70:BN70)+E70</f>
        <v>0</v>
      </c>
    </row>
    <row r="71" spans="2:67" s="14" customFormat="1" ht="12.75">
      <c r="B71" s="260"/>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259"/>
    </row>
    <row r="72" spans="2:67" ht="12.75">
      <c r="B72" s="564" t="s">
        <v>603</v>
      </c>
      <c r="C72" s="565"/>
      <c r="D72" s="565"/>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266"/>
    </row>
    <row r="73" spans="2:67" ht="12.75">
      <c r="B73" s="258"/>
      <c r="C73" s="27" t="s">
        <v>284</v>
      </c>
      <c r="D73" s="14" t="s">
        <v>256</v>
      </c>
      <c r="E73" s="404">
        <f t="shared" ref="E73:AJ73" si="27">IF(AND(E61+1&gt;$D$30,E61&lt;$D$31+$D$30),$D$32,0)</f>
        <v>0</v>
      </c>
      <c r="F73" s="404">
        <f t="shared" si="27"/>
        <v>0</v>
      </c>
      <c r="G73" s="404">
        <f t="shared" si="27"/>
        <v>0</v>
      </c>
      <c r="H73" s="404">
        <f t="shared" si="27"/>
        <v>0</v>
      </c>
      <c r="I73" s="404">
        <f t="shared" si="27"/>
        <v>0</v>
      </c>
      <c r="J73" s="404">
        <f t="shared" si="27"/>
        <v>0</v>
      </c>
      <c r="K73" s="404">
        <f t="shared" si="27"/>
        <v>0</v>
      </c>
      <c r="L73" s="404">
        <f t="shared" si="27"/>
        <v>0</v>
      </c>
      <c r="M73" s="404">
        <f t="shared" si="27"/>
        <v>0</v>
      </c>
      <c r="N73" s="404">
        <f t="shared" si="27"/>
        <v>0</v>
      </c>
      <c r="O73" s="404">
        <f t="shared" si="27"/>
        <v>0</v>
      </c>
      <c r="P73" s="404">
        <f t="shared" si="27"/>
        <v>0</v>
      </c>
      <c r="Q73" s="404">
        <f t="shared" si="27"/>
        <v>0</v>
      </c>
      <c r="R73" s="404">
        <f t="shared" si="27"/>
        <v>0</v>
      </c>
      <c r="S73" s="404">
        <f t="shared" si="27"/>
        <v>0</v>
      </c>
      <c r="T73" s="404">
        <f t="shared" si="27"/>
        <v>0</v>
      </c>
      <c r="U73" s="404">
        <f t="shared" si="27"/>
        <v>0</v>
      </c>
      <c r="V73" s="404">
        <f t="shared" si="27"/>
        <v>0</v>
      </c>
      <c r="W73" s="404">
        <f t="shared" si="27"/>
        <v>0</v>
      </c>
      <c r="X73" s="404">
        <f t="shared" si="27"/>
        <v>0</v>
      </c>
      <c r="Y73" s="404">
        <f t="shared" si="27"/>
        <v>0</v>
      </c>
      <c r="Z73" s="404">
        <f t="shared" si="27"/>
        <v>0</v>
      </c>
      <c r="AA73" s="404">
        <f t="shared" si="27"/>
        <v>0</v>
      </c>
      <c r="AB73" s="404">
        <f t="shared" si="27"/>
        <v>0</v>
      </c>
      <c r="AC73" s="404">
        <f t="shared" si="27"/>
        <v>0</v>
      </c>
      <c r="AD73" s="404">
        <f t="shared" si="27"/>
        <v>0</v>
      </c>
      <c r="AE73" s="404">
        <f t="shared" si="27"/>
        <v>0</v>
      </c>
      <c r="AF73" s="404">
        <f t="shared" si="27"/>
        <v>0</v>
      </c>
      <c r="AG73" s="404">
        <f t="shared" si="27"/>
        <v>0</v>
      </c>
      <c r="AH73" s="404">
        <f t="shared" si="27"/>
        <v>0</v>
      </c>
      <c r="AI73" s="404">
        <f t="shared" si="27"/>
        <v>0</v>
      </c>
      <c r="AJ73" s="404">
        <f t="shared" si="27"/>
        <v>0</v>
      </c>
      <c r="AK73" s="404">
        <f t="shared" ref="AK73:BN73" si="28">IF(AND(AK61+1&gt;$D$30,AK61&lt;$D$31+$D$30),$D$32,0)</f>
        <v>0</v>
      </c>
      <c r="AL73" s="404">
        <f t="shared" si="28"/>
        <v>0</v>
      </c>
      <c r="AM73" s="404">
        <f t="shared" si="28"/>
        <v>0</v>
      </c>
      <c r="AN73" s="404">
        <f t="shared" si="28"/>
        <v>0</v>
      </c>
      <c r="AO73" s="404">
        <f t="shared" si="28"/>
        <v>0</v>
      </c>
      <c r="AP73" s="404">
        <f t="shared" si="28"/>
        <v>0</v>
      </c>
      <c r="AQ73" s="404">
        <f t="shared" si="28"/>
        <v>0</v>
      </c>
      <c r="AR73" s="404">
        <f t="shared" si="28"/>
        <v>0</v>
      </c>
      <c r="AS73" s="404">
        <f t="shared" si="28"/>
        <v>0</v>
      </c>
      <c r="AT73" s="404">
        <f t="shared" si="28"/>
        <v>0</v>
      </c>
      <c r="AU73" s="404">
        <f t="shared" si="28"/>
        <v>0</v>
      </c>
      <c r="AV73" s="404">
        <f t="shared" si="28"/>
        <v>0</v>
      </c>
      <c r="AW73" s="404">
        <f t="shared" si="28"/>
        <v>0</v>
      </c>
      <c r="AX73" s="404">
        <f t="shared" si="28"/>
        <v>0</v>
      </c>
      <c r="AY73" s="404">
        <f t="shared" si="28"/>
        <v>0</v>
      </c>
      <c r="AZ73" s="404">
        <f t="shared" si="28"/>
        <v>0</v>
      </c>
      <c r="BA73" s="404">
        <f t="shared" si="28"/>
        <v>0</v>
      </c>
      <c r="BB73" s="404">
        <f t="shared" si="28"/>
        <v>0</v>
      </c>
      <c r="BC73" s="404">
        <f t="shared" si="28"/>
        <v>0</v>
      </c>
      <c r="BD73" s="404">
        <f t="shared" si="28"/>
        <v>0</v>
      </c>
      <c r="BE73" s="404">
        <f t="shared" si="28"/>
        <v>0</v>
      </c>
      <c r="BF73" s="404">
        <f t="shared" si="28"/>
        <v>0</v>
      </c>
      <c r="BG73" s="404">
        <f t="shared" si="28"/>
        <v>0</v>
      </c>
      <c r="BH73" s="404">
        <f t="shared" si="28"/>
        <v>0</v>
      </c>
      <c r="BI73" s="404">
        <f t="shared" si="28"/>
        <v>0</v>
      </c>
      <c r="BJ73" s="404">
        <f t="shared" si="28"/>
        <v>0</v>
      </c>
      <c r="BK73" s="404">
        <f t="shared" si="28"/>
        <v>0</v>
      </c>
      <c r="BL73" s="404">
        <f t="shared" si="28"/>
        <v>0</v>
      </c>
      <c r="BM73" s="404">
        <f t="shared" si="28"/>
        <v>0</v>
      </c>
      <c r="BN73" s="404">
        <f t="shared" si="28"/>
        <v>0</v>
      </c>
      <c r="BO73" s="266"/>
    </row>
    <row r="74" spans="2:67" s="14" customFormat="1" ht="12.75">
      <c r="B74" s="260"/>
      <c r="C74" s="14" t="str">
        <f>IF(C6="rural","Fuel Price","Avoided Generation Cost")</f>
        <v>Avoided Generation Cost</v>
      </c>
      <c r="D74" s="14" t="str">
        <f>IF(C6="Rural","$ per gallon","$ per kWh")</f>
        <v>$ per kWh</v>
      </c>
      <c r="E74" s="353">
        <f>IF($C$6="rural",VLOOKUP($C$5,'Diesel Fuel Prices'!$C$6:$BR$182,E49+1,0),VLOOKUP($C$6,'Railbelt Price Worksheet'!$A$3:$BM$4,E49))</f>
        <v>6.0499999999999998E-2</v>
      </c>
      <c r="F74" s="353">
        <f>IF($C$6="rural",VLOOKUP($C$5,'Diesel Fuel Prices'!$C$6:$BR$182,F49+1,0),VLOOKUP($C$6,'Railbelt Price Worksheet'!$A$3:$BM$4,F49))</f>
        <v>6.028320312500008E-2</v>
      </c>
      <c r="G74" s="353">
        <f>IF($C$6="rural",VLOOKUP($C$5,'Diesel Fuel Prices'!$C$6:$BR$182,G49+1,0),VLOOKUP($C$6,'Railbelt Price Worksheet'!$A$3:$BM$4,G49))</f>
        <v>6.0046081542968956E-2</v>
      </c>
      <c r="H74" s="353">
        <f>IF($C$6="rural",VLOOKUP($C$5,'Diesel Fuel Prices'!$C$6:$BR$182,H49+1,0),VLOOKUP($C$6,'Railbelt Price Worksheet'!$A$3:$BM$4,H49))</f>
        <v>5.9858624935150533E-2</v>
      </c>
      <c r="I74" s="353">
        <f>IF($C$6="rural",VLOOKUP($C$5,'Diesel Fuel Prices'!$C$6:$BR$182,I49+1,0),VLOOKUP($C$6,'Railbelt Price Worksheet'!$A$3:$BM$4,I49))</f>
        <v>6.2923683316552778E-2</v>
      </c>
      <c r="J74" s="353">
        <f>IF($C$6="rural",VLOOKUP($C$5,'Diesel Fuel Prices'!$C$6:$BR$182,J49+1,0),VLOOKUP($C$6,'Railbelt Price Worksheet'!$A$3:$BM$4,J49))</f>
        <v>6.6922935011660883E-2</v>
      </c>
      <c r="K74" s="353">
        <f>IF($C$6="rural",VLOOKUP($C$5,'Diesel Fuel Prices'!$C$6:$BR$182,K49+1,0),VLOOKUP($C$6,'Railbelt Price Worksheet'!$A$3:$BM$4,K49))</f>
        <v>6.8178790159711705E-2</v>
      </c>
      <c r="L74" s="353">
        <f>IF($C$6="rural",VLOOKUP($C$5,'Diesel Fuel Prices'!$C$6:$BR$182,L49+1,0),VLOOKUP($C$6,'Railbelt Price Worksheet'!$A$3:$BM$4,L49))</f>
        <v>6.859514191946614E-2</v>
      </c>
      <c r="M74" s="353">
        <f>IF($C$6="rural",VLOOKUP($C$5,'Diesel Fuel Prices'!$C$6:$BR$182,M49+1,0),VLOOKUP($C$6,'Railbelt Price Worksheet'!$A$3:$BM$4,M49))</f>
        <v>6.9980229625349555E-2</v>
      </c>
      <c r="N74" s="353">
        <f>IF($C$6="rural",VLOOKUP($C$5,'Diesel Fuel Prices'!$C$6:$BR$182,N49+1,0),VLOOKUP($C$6,'Railbelt Price Worksheet'!$A$3:$BM$4,N49))</f>
        <v>7.0276549680656539E-2</v>
      </c>
      <c r="O74" s="353">
        <f>IF($C$6="rural",VLOOKUP($C$5,'Diesel Fuel Prices'!$C$6:$BR$182,O49+1,0),VLOOKUP($C$6,'Railbelt Price Worksheet'!$A$3:$BM$4,O49))</f>
        <v>7.0927409286404744E-2</v>
      </c>
      <c r="P74" s="353">
        <f>IF($C$6="rural",VLOOKUP($C$5,'Diesel Fuel Prices'!$C$6:$BR$182,P49+1,0),VLOOKUP($C$6,'Railbelt Price Worksheet'!$A$3:$BM$4,P49))</f>
        <v>7.0670135900320841E-2</v>
      </c>
      <c r="Q74" s="353">
        <f>IF($C$6="rural",VLOOKUP($C$5,'Diesel Fuel Prices'!$C$6:$BR$182,Q49+1,0),VLOOKUP($C$6,'Railbelt Price Worksheet'!$A$3:$BM$4,Q49))</f>
        <v>7.3004225912501469E-2</v>
      </c>
      <c r="R74" s="353">
        <f>IF($C$6="rural",VLOOKUP($C$5,'Diesel Fuel Prices'!$C$6:$BR$182,R49+1,0),VLOOKUP($C$6,'Railbelt Price Worksheet'!$A$3:$BM$4,R49))</f>
        <v>7.4031742167685322E-2</v>
      </c>
      <c r="S74" s="353">
        <f>IF($C$6="rural",VLOOKUP($C$5,'Diesel Fuel Prices'!$C$6:$BR$182,S49+1,0),VLOOKUP($C$6,'Railbelt Price Worksheet'!$A$3:$BM$4,S49))</f>
        <v>7.4776397901657035E-2</v>
      </c>
      <c r="T74" s="353">
        <f>IF($C$6="rural",VLOOKUP($C$5,'Diesel Fuel Prices'!$C$6:$BR$182,T49+1,0),VLOOKUP($C$6,'Railbelt Price Worksheet'!$A$3:$BM$4,T49))</f>
        <v>7.5495554127675613E-2</v>
      </c>
      <c r="U74" s="353">
        <f>IF($C$6="rural",VLOOKUP($C$5,'Diesel Fuel Prices'!$C$6:$BR$182,U49+1,0),VLOOKUP($C$6,'Railbelt Price Worksheet'!$A$3:$BM$4,U49))</f>
        <v>7.683262214160605E-2</v>
      </c>
      <c r="V74" s="353">
        <f>IF($C$6="rural",VLOOKUP($C$5,'Diesel Fuel Prices'!$C$6:$BR$182,V49+1,0),VLOOKUP($C$6,'Railbelt Price Worksheet'!$A$3:$BM$4,V49))</f>
        <v>7.7179538127813863E-2</v>
      </c>
      <c r="W74" s="353">
        <f>IF($C$6="rural",VLOOKUP($C$5,'Diesel Fuel Prices'!$C$6:$BR$182,W49+1,0),VLOOKUP($C$6,'Railbelt Price Worksheet'!$A$3:$BM$4,W49))</f>
        <v>7.7351865730359001E-2</v>
      </c>
      <c r="X74" s="353">
        <f>IF($C$6="rural",VLOOKUP($C$5,'Diesel Fuel Prices'!$C$6:$BR$182,X49+1,0),VLOOKUP($C$6,'Railbelt Price Worksheet'!$A$3:$BM$4,X49))</f>
        <v>7.7728014142179072E-2</v>
      </c>
      <c r="Y74" s="353">
        <f>IF($C$6="rural",VLOOKUP($C$5,'Diesel Fuel Prices'!$C$6:$BR$182,Y49+1,0),VLOOKUP($C$6,'Railbelt Price Worksheet'!$A$3:$BM$4,Y49))</f>
        <v>7.8761173587439143E-2</v>
      </c>
      <c r="Z74" s="353">
        <f>IF($C$6="rural",VLOOKUP($C$5,'Diesel Fuel Prices'!$C$6:$BR$182,Z49+1,0),VLOOKUP($C$6,'Railbelt Price Worksheet'!$A$3:$BM$4,Z49))</f>
        <v>7.8537181002456963E-2</v>
      </c>
      <c r="AA74" s="353">
        <f>IF($C$6="rural",VLOOKUP($C$5,'Diesel Fuel Prices'!$C$6:$BR$182,AA49+1,0),VLOOKUP($C$6,'Railbelt Price Worksheet'!$A$3:$BM$4,AA49))</f>
        <v>7.9263137097263042E-2</v>
      </c>
      <c r="AB74" s="353">
        <f>IF($C$6="rural",VLOOKUP($C$5,'Diesel Fuel Prices'!$C$6:$BR$182,AB49+1,0),VLOOKUP($C$6,'Railbelt Price Worksheet'!$A$3:$BM$4,AB49))</f>
        <v>8.0318378590647471E-2</v>
      </c>
      <c r="AC74" s="353">
        <f>IF($C$6="rural",VLOOKUP($C$5,'Diesel Fuel Prices'!$C$6:$BR$182,AC49+1,0),VLOOKUP($C$6,'Railbelt Price Worksheet'!$A$3:$BM$4,AC49))</f>
        <v>8.1704622975242169E-2</v>
      </c>
      <c r="AD74" s="353">
        <f>IF($C$6="rural",VLOOKUP($C$5,'Diesel Fuel Prices'!$C$6:$BR$182,AD49+1,0),VLOOKUP($C$6,'Railbelt Price Worksheet'!$A$3:$BM$4,AD49))</f>
        <v>8.2967488297300718E-2</v>
      </c>
      <c r="AE74" s="353">
        <f>IF($C$6="rural",VLOOKUP($C$5,'Diesel Fuel Prices'!$C$6:$BR$182,AE49+1,0),VLOOKUP($C$6,'Railbelt Price Worksheet'!$A$3:$BM$4,AE49))</f>
        <v>8.2967488297300718E-2</v>
      </c>
      <c r="AF74" s="353">
        <f>IF($C$6="rural",VLOOKUP($C$5,'Diesel Fuel Prices'!$C$6:$BR$182,AF49+1,0),VLOOKUP($C$6,'Railbelt Price Worksheet'!$A$3:$BM$4,AF49))</f>
        <v>8.2967488297300718E-2</v>
      </c>
      <c r="AG74" s="353">
        <f>IF($C$6="rural",VLOOKUP($C$5,'Diesel Fuel Prices'!$C$6:$BR$182,AG49+1,0),VLOOKUP($C$6,'Railbelt Price Worksheet'!$A$3:$BM$4,AG49))</f>
        <v>8.2967488297300718E-2</v>
      </c>
      <c r="AH74" s="353">
        <f>IF($C$6="rural",VLOOKUP($C$5,'Diesel Fuel Prices'!$C$6:$BR$182,AH49+1,0),VLOOKUP($C$6,'Railbelt Price Worksheet'!$A$3:$BM$4,AH49))</f>
        <v>8.2967488297300718E-2</v>
      </c>
      <c r="AI74" s="353">
        <f>IF($C$6="rural",VLOOKUP($C$5,'Diesel Fuel Prices'!$C$6:$BR$182,AI49+1,0),VLOOKUP($C$6,'Railbelt Price Worksheet'!$A$3:$BM$4,AI49))</f>
        <v>8.2967488297300718E-2</v>
      </c>
      <c r="AJ74" s="353">
        <f>IF($C$6="rural",VLOOKUP($C$5,'Diesel Fuel Prices'!$C$6:$BR$182,AJ49+1,0),VLOOKUP($C$6,'Railbelt Price Worksheet'!$A$3:$BM$4,AJ49))</f>
        <v>8.2967488297300718E-2</v>
      </c>
      <c r="AK74" s="353">
        <f>IF($C$6="rural",VLOOKUP($C$5,'Diesel Fuel Prices'!$C$6:$BR$182,AK49+1,0),VLOOKUP($C$6,'Railbelt Price Worksheet'!$A$3:$BM$4,AK49))</f>
        <v>8.2967488297300718E-2</v>
      </c>
      <c r="AL74" s="353">
        <f>IF($C$6="rural",VLOOKUP($C$5,'Diesel Fuel Prices'!$C$6:$BR$182,AL49+1,0),VLOOKUP($C$6,'Railbelt Price Worksheet'!$A$3:$BM$4,AL49))</f>
        <v>8.2967488297300718E-2</v>
      </c>
      <c r="AM74" s="353">
        <f>IF($C$6="rural",VLOOKUP($C$5,'Diesel Fuel Prices'!$C$6:$BR$182,AM49+1,0),VLOOKUP($C$6,'Railbelt Price Worksheet'!$A$3:$BM$4,AM49))</f>
        <v>8.2967488297300718E-2</v>
      </c>
      <c r="AN74" s="353">
        <f>IF($C$6="rural",VLOOKUP($C$5,'Diesel Fuel Prices'!$C$6:$BR$182,AN49+1,0),VLOOKUP($C$6,'Railbelt Price Worksheet'!$A$3:$BM$4,AN49))</f>
        <v>8.2967488297300718E-2</v>
      </c>
      <c r="AO74" s="353">
        <f>IF($C$6="rural",VLOOKUP($C$5,'Diesel Fuel Prices'!$C$6:$BR$182,AO49+1,0),VLOOKUP($C$6,'Railbelt Price Worksheet'!$A$3:$BM$4,AO49))</f>
        <v>8.2967488297300718E-2</v>
      </c>
      <c r="AP74" s="353">
        <f>IF($C$6="rural",VLOOKUP($C$5,'Diesel Fuel Prices'!$C$6:$BR$182,AP49+1,0),VLOOKUP($C$6,'Railbelt Price Worksheet'!$A$3:$BM$4,AP49))</f>
        <v>8.2967488297300718E-2</v>
      </c>
      <c r="AQ74" s="353">
        <f>IF($C$6="rural",VLOOKUP($C$5,'Diesel Fuel Prices'!$C$6:$BR$182,AQ49+1,0),VLOOKUP($C$6,'Railbelt Price Worksheet'!$A$3:$BM$4,AQ49))</f>
        <v>8.2967488297300718E-2</v>
      </c>
      <c r="AR74" s="353">
        <f>IF($C$6="rural",VLOOKUP($C$5,'Diesel Fuel Prices'!$C$6:$BR$182,AR49+1,0),VLOOKUP($C$6,'Railbelt Price Worksheet'!$A$3:$BM$4,AR49))</f>
        <v>8.2967488297300718E-2</v>
      </c>
      <c r="AS74" s="353">
        <f>IF($C$6="rural",VLOOKUP($C$5,'Diesel Fuel Prices'!$C$6:$BR$182,AS49+1,0),VLOOKUP($C$6,'Railbelt Price Worksheet'!$A$3:$BM$4,AS49))</f>
        <v>8.2967488297300718E-2</v>
      </c>
      <c r="AT74" s="353">
        <f>IF($C$6="rural",VLOOKUP($C$5,'Diesel Fuel Prices'!$C$6:$BR$182,AT49+1,0),VLOOKUP($C$6,'Railbelt Price Worksheet'!$A$3:$BM$4,AT49))</f>
        <v>8.2967488297300718E-2</v>
      </c>
      <c r="AU74" s="353">
        <f>IF($C$6="rural",VLOOKUP($C$5,'Diesel Fuel Prices'!$C$6:$BR$182,AU49+1,0),VLOOKUP($C$6,'Railbelt Price Worksheet'!$A$3:$BM$4,AU49))</f>
        <v>8.2967488297300718E-2</v>
      </c>
      <c r="AV74" s="353">
        <f>IF($C$6="rural",VLOOKUP($C$5,'Diesel Fuel Prices'!$C$6:$BR$182,AV49+1,0),VLOOKUP($C$6,'Railbelt Price Worksheet'!$A$3:$BM$4,AV49))</f>
        <v>8.2967488297300718E-2</v>
      </c>
      <c r="AW74" s="353">
        <f>IF($C$6="rural",VLOOKUP($C$5,'Diesel Fuel Prices'!$C$6:$BR$182,AW49+1,0),VLOOKUP($C$6,'Railbelt Price Worksheet'!$A$3:$BM$4,AW49))</f>
        <v>8.2967488297300718E-2</v>
      </c>
      <c r="AX74" s="353">
        <f>IF($C$6="rural",VLOOKUP($C$5,'Diesel Fuel Prices'!$C$6:$BR$182,AX49+1,0),VLOOKUP($C$6,'Railbelt Price Worksheet'!$A$3:$BM$4,AX49))</f>
        <v>8.2967488297300718E-2</v>
      </c>
      <c r="AY74" s="353">
        <f>IF($C$6="rural",VLOOKUP($C$5,'Diesel Fuel Prices'!$C$6:$BR$182,AY49+1,0),VLOOKUP($C$6,'Railbelt Price Worksheet'!$A$3:$BM$4,AY49))</f>
        <v>8.2967488297300718E-2</v>
      </c>
      <c r="AZ74" s="353">
        <f>IF($C$6="rural",VLOOKUP($C$5,'Diesel Fuel Prices'!$C$6:$BR$182,AZ49+1,0),VLOOKUP($C$6,'Railbelt Price Worksheet'!$A$3:$BM$4,AZ49))</f>
        <v>8.2967488297300718E-2</v>
      </c>
      <c r="BA74" s="353">
        <f>IF($C$6="rural",VLOOKUP($C$5,'Diesel Fuel Prices'!$C$6:$BR$182,BA49+1,0),VLOOKUP($C$6,'Railbelt Price Worksheet'!$A$3:$BM$4,BA49))</f>
        <v>8.2967488297300718E-2</v>
      </c>
      <c r="BB74" s="353">
        <f>IF($C$6="rural",VLOOKUP($C$5,'Diesel Fuel Prices'!$C$6:$BR$182,BB49+1,0),VLOOKUP($C$6,'Railbelt Price Worksheet'!$A$3:$BM$4,BB49))</f>
        <v>8.2967488297300718E-2</v>
      </c>
      <c r="BC74" s="353">
        <f>IF($C$6="rural",VLOOKUP($C$5,'Diesel Fuel Prices'!$C$6:$BR$182,BC49+1,0),VLOOKUP($C$6,'Railbelt Price Worksheet'!$A$3:$BM$4,BC49))</f>
        <v>8.2967488297300718E-2</v>
      </c>
      <c r="BD74" s="353">
        <f>IF($C$6="rural",VLOOKUP($C$5,'Diesel Fuel Prices'!$C$6:$BR$182,BD49+1,0),VLOOKUP($C$6,'Railbelt Price Worksheet'!$A$3:$BM$4,BD49))</f>
        <v>8.2967488297300718E-2</v>
      </c>
      <c r="BE74" s="353">
        <f>IF($C$6="rural",VLOOKUP($C$5,'Diesel Fuel Prices'!$C$6:$BR$182,BE49+1,0),VLOOKUP($C$6,'Railbelt Price Worksheet'!$A$3:$BM$4,BE49))</f>
        <v>8.2967488297300718E-2</v>
      </c>
      <c r="BF74" s="353">
        <f>IF($C$6="rural",VLOOKUP($C$5,'Diesel Fuel Prices'!$C$6:$BR$182,BF49+1,0),VLOOKUP($C$6,'Railbelt Price Worksheet'!$A$3:$BM$4,BF49))</f>
        <v>8.2967488297300718E-2</v>
      </c>
      <c r="BG74" s="353">
        <f>IF($C$6="rural",VLOOKUP($C$5,'Diesel Fuel Prices'!$C$6:$BR$182,BG49+1,0),VLOOKUP($C$6,'Railbelt Price Worksheet'!$A$3:$BM$4,BG49))</f>
        <v>8.2967488297300718E-2</v>
      </c>
      <c r="BH74" s="353">
        <f>IF($C$6="rural",VLOOKUP($C$5,'Diesel Fuel Prices'!$C$6:$BR$182,BH49+1,0),VLOOKUP($C$6,'Railbelt Price Worksheet'!$A$3:$BM$4,BH49))</f>
        <v>8.2967488297300718E-2</v>
      </c>
      <c r="BI74" s="353">
        <f>IF($C$6="rural",VLOOKUP($C$5,'Diesel Fuel Prices'!$C$6:$BR$182,BI49+1,0),VLOOKUP($C$6,'Railbelt Price Worksheet'!$A$3:$BM$4,BI49))</f>
        <v>8.2967488297300718E-2</v>
      </c>
      <c r="BJ74" s="353">
        <f>IF($C$6="rural",VLOOKUP($C$5,'Diesel Fuel Prices'!$C$6:$BR$182,BJ49+1,0),VLOOKUP($C$6,'Railbelt Price Worksheet'!$A$3:$BM$4,BJ49))</f>
        <v>8.2967488297300718E-2</v>
      </c>
      <c r="BK74" s="353">
        <f>IF($C$6="rural",VLOOKUP($C$5,'Diesel Fuel Prices'!$C$6:$BR$182,BK49+1,0),VLOOKUP($C$6,'Railbelt Price Worksheet'!$A$3:$BM$4,BK49))</f>
        <v>8.2967488297300718E-2</v>
      </c>
      <c r="BL74" s="353">
        <f>IF($C$6="rural",VLOOKUP($C$5,'Diesel Fuel Prices'!$C$6:$BR$182,BL49+1,0),VLOOKUP($C$6,'Railbelt Price Worksheet'!$A$3:$BM$4,BL49))</f>
        <v>8.2967488297300718E-2</v>
      </c>
      <c r="BM74" s="353">
        <f>IF($C$6="rural",VLOOKUP($C$5,'Diesel Fuel Prices'!$C$6:$BR$182,BM49+1,0),VLOOKUP($C$6,'Railbelt Price Worksheet'!$A$3:$BM$4,BM49))</f>
        <v>8.2967488297300718E-2</v>
      </c>
      <c r="BN74" s="353">
        <f>IF($C$6="rural",VLOOKUP($C$5,'Diesel Fuel Prices'!$C$6:$BR$182,BN49+1,0),VLOOKUP($C$6,'Railbelt Price Worksheet'!$A$3:$BM$4,BN49))</f>
        <v>8.2967488297300718E-2</v>
      </c>
      <c r="BO74" s="259"/>
    </row>
    <row r="75" spans="2:67" ht="12.75">
      <c r="B75" s="258"/>
      <c r="C75" s="117" t="s">
        <v>257</v>
      </c>
      <c r="D75" s="14" t="str">
        <f>IF(C6="Railbelt South of Alaska Range","MCF per year","gallons per year")</f>
        <v>MCF per year</v>
      </c>
      <c r="E75" s="406">
        <f>IF($C$6="rural",E73/$D$46,IF($C$6="Railbelt North of Alaska Range",E73*'Railbelt Price Worksheet'!D$27,E73*'Railbelt Price Worksheet'!D12))</f>
        <v>0</v>
      </c>
      <c r="F75" s="406">
        <f>IF($C$6="rural",F73/$D$46,IF($C$6="Railbelt North of Alaska Range",F73*'Railbelt Price Worksheet'!E$27,F73*'Railbelt Price Worksheet'!E12))</f>
        <v>0</v>
      </c>
      <c r="G75" s="406">
        <f>IF($C$6="rural",G73/$D$46,IF($C$6="Railbelt North of Alaska Range",G73*'Railbelt Price Worksheet'!F$27,G73*'Railbelt Price Worksheet'!F12))</f>
        <v>0</v>
      </c>
      <c r="H75" s="406">
        <f>IF($C$6="rural",H73/$D$46,IF($C$6="Railbelt North of Alaska Range",H73*'Railbelt Price Worksheet'!G$27,H73*'Railbelt Price Worksheet'!G12))</f>
        <v>0</v>
      </c>
      <c r="I75" s="406">
        <f>IF($C$6="rural",I73/$D$46,IF($C$6="Railbelt North of Alaska Range",I73*'Railbelt Price Worksheet'!H$27,I73*'Railbelt Price Worksheet'!H12))</f>
        <v>0</v>
      </c>
      <c r="J75" s="406">
        <f>IF($C$6="rural",J73/$D$46,IF($C$6="Railbelt North of Alaska Range",J73*'Railbelt Price Worksheet'!I$27,J73*'Railbelt Price Worksheet'!I12))</f>
        <v>0</v>
      </c>
      <c r="K75" s="406">
        <f>IF($C$6="rural",K73/$D$46,IF($C$6="Railbelt North of Alaska Range",K73*'Railbelt Price Worksheet'!J$27,K73*'Railbelt Price Worksheet'!J12))</f>
        <v>0</v>
      </c>
      <c r="L75" s="406">
        <f>IF($C$6="rural",L73/$D$46,IF($C$6="Railbelt North of Alaska Range",L73*'Railbelt Price Worksheet'!K$27,L73*'Railbelt Price Worksheet'!K12))</f>
        <v>0</v>
      </c>
      <c r="M75" s="406">
        <f>IF($C$6="rural",M73/$D$46,IF($C$6="Railbelt North of Alaska Range",M73*'Railbelt Price Worksheet'!L$27,M73*'Railbelt Price Worksheet'!L12))</f>
        <v>0</v>
      </c>
      <c r="N75" s="406">
        <f>IF($C$6="rural",N73/$D$46,IF($C$6="Railbelt North of Alaska Range",N73*'Railbelt Price Worksheet'!M$27,N73*'Railbelt Price Worksheet'!M12))</f>
        <v>0</v>
      </c>
      <c r="O75" s="406">
        <f>IF($C$6="rural",O73/$D$46,IF($C$6="Railbelt North of Alaska Range",O73*'Railbelt Price Worksheet'!N$27,O73*'Railbelt Price Worksheet'!N12))</f>
        <v>0</v>
      </c>
      <c r="P75" s="406">
        <f>IF($C$6="rural",P73/$D$46,IF($C$6="Railbelt North of Alaska Range",P73*'Railbelt Price Worksheet'!O$27,P73*'Railbelt Price Worksheet'!O12))</f>
        <v>0</v>
      </c>
      <c r="Q75" s="406">
        <f>IF($C$6="rural",Q73/$D$46,IF($C$6="Railbelt North of Alaska Range",Q73*'Railbelt Price Worksheet'!P$27,Q73*'Railbelt Price Worksheet'!P12))</f>
        <v>0</v>
      </c>
      <c r="R75" s="406">
        <f>IF($C$6="rural",R73/$D$46,IF($C$6="Railbelt North of Alaska Range",R73*'Railbelt Price Worksheet'!Q$27,R73*'Railbelt Price Worksheet'!Q12))</f>
        <v>0</v>
      </c>
      <c r="S75" s="406">
        <f>IF($C$6="rural",S73/$D$46,IF($C$6="Railbelt North of Alaska Range",S73*'Railbelt Price Worksheet'!R$27,S73*'Railbelt Price Worksheet'!R12))</f>
        <v>0</v>
      </c>
      <c r="T75" s="406">
        <f>IF($C$6="rural",T73/$D$46,IF($C$6="Railbelt North of Alaska Range",T73*'Railbelt Price Worksheet'!S$27,T73*'Railbelt Price Worksheet'!S12))</f>
        <v>0</v>
      </c>
      <c r="U75" s="406">
        <f>IF($C$6="rural",U73/$D$46,IF($C$6="Railbelt North of Alaska Range",U73*'Railbelt Price Worksheet'!T$27,U73*'Railbelt Price Worksheet'!T12))</f>
        <v>0</v>
      </c>
      <c r="V75" s="406">
        <f>IF($C$6="rural",V73/$D$46,IF($C$6="Railbelt North of Alaska Range",V73*'Railbelt Price Worksheet'!U$27,V73*'Railbelt Price Worksheet'!U12))</f>
        <v>0</v>
      </c>
      <c r="W75" s="406">
        <f>IF($C$6="rural",W73/$D$46,IF($C$6="Railbelt North of Alaska Range",W73*'Railbelt Price Worksheet'!V$27,W73*'Railbelt Price Worksheet'!V12))</f>
        <v>0</v>
      </c>
      <c r="X75" s="406">
        <f>IF($C$6="rural",X73/$D$46,IF($C$6="Railbelt North of Alaska Range",X73*'Railbelt Price Worksheet'!W$27,X73*'Railbelt Price Worksheet'!W12))</f>
        <v>0</v>
      </c>
      <c r="Y75" s="406">
        <f>IF($C$6="rural",Y73/$D$46,IF($C$6="Railbelt North of Alaska Range",Y73*'Railbelt Price Worksheet'!X$27,Y73*'Railbelt Price Worksheet'!X12))</f>
        <v>0</v>
      </c>
      <c r="Z75" s="406">
        <f>IF($C$6="rural",Z73/$D$46,IF($C$6="Railbelt North of Alaska Range",Z73*'Railbelt Price Worksheet'!Y$27,Z73*'Railbelt Price Worksheet'!Y12))</f>
        <v>0</v>
      </c>
      <c r="AA75" s="406">
        <f>IF($C$6="rural",AA73/$D$46,IF($C$6="Railbelt North of Alaska Range",AA73*'Railbelt Price Worksheet'!Z$27,AA73*'Railbelt Price Worksheet'!Z12))</f>
        <v>0</v>
      </c>
      <c r="AB75" s="406">
        <f>IF($C$6="rural",AB73/$D$46,IF($C$6="Railbelt North of Alaska Range",AB73*'Railbelt Price Worksheet'!AA$27,AB73*'Railbelt Price Worksheet'!AA12))</f>
        <v>0</v>
      </c>
      <c r="AC75" s="406">
        <f>IF($C$6="rural",AC73/$D$46,IF($C$6="Railbelt North of Alaska Range",AC73*'Railbelt Price Worksheet'!AB$27,AC73*'Railbelt Price Worksheet'!AB12))</f>
        <v>0</v>
      </c>
      <c r="AD75" s="406">
        <f>IF($C$6="rural",AD73/$D$46,IF($C$6="Railbelt North of Alaska Range",AD73*'Railbelt Price Worksheet'!AC$27,AD73*'Railbelt Price Worksheet'!AC12))</f>
        <v>0</v>
      </c>
      <c r="AE75" s="406">
        <f>IF($C$6="rural",AE73/$D$46,IF($C$6="Railbelt North of Alaska Range",AE73*'Railbelt Price Worksheet'!AD$27,AE73*'Railbelt Price Worksheet'!AD12))</f>
        <v>0</v>
      </c>
      <c r="AF75" s="406">
        <f>IF($C$6="rural",AF73/$D$46,IF($C$6="Railbelt North of Alaska Range",AF73*'Railbelt Price Worksheet'!AE$27,AF73*'Railbelt Price Worksheet'!AE12))</f>
        <v>0</v>
      </c>
      <c r="AG75" s="406">
        <f>IF($C$6="rural",AG73/$D$46,IF($C$6="Railbelt North of Alaska Range",AG73*'Railbelt Price Worksheet'!AF$27,AG73*'Railbelt Price Worksheet'!AF12))</f>
        <v>0</v>
      </c>
      <c r="AH75" s="406">
        <f>IF($C$6="rural",AH73/$D$46,IF($C$6="Railbelt North of Alaska Range",AH73*'Railbelt Price Worksheet'!AG$27,AH73*'Railbelt Price Worksheet'!AG12))</f>
        <v>0</v>
      </c>
      <c r="AI75" s="406">
        <f>IF($C$6="rural",AI73/$D$46,IF($C$6="Railbelt North of Alaska Range",AI73*'Railbelt Price Worksheet'!AH$27,AI73*'Railbelt Price Worksheet'!AH12))</f>
        <v>0</v>
      </c>
      <c r="AJ75" s="406">
        <f>IF($C$6="rural",AJ73/$D$46,IF($C$6="Railbelt North of Alaska Range",AJ73*'Railbelt Price Worksheet'!AI$27,AJ73*'Railbelt Price Worksheet'!AI12))</f>
        <v>0</v>
      </c>
      <c r="AK75" s="406">
        <f>IF($C$6="rural",AK73/$D$46,IF($C$6="Railbelt North of Alaska Range",AK73*'Railbelt Price Worksheet'!AJ$27,AK73*'Railbelt Price Worksheet'!AJ12))</f>
        <v>0</v>
      </c>
      <c r="AL75" s="406">
        <f>IF($C$6="rural",AL73/$D$46,IF($C$6="Railbelt North of Alaska Range",AL73*'Railbelt Price Worksheet'!AK$27,AL73*'Railbelt Price Worksheet'!AK12))</f>
        <v>0</v>
      </c>
      <c r="AM75" s="406">
        <f>IF($C$6="rural",AM73/$D$46,IF($C$6="Railbelt North of Alaska Range",AM73*'Railbelt Price Worksheet'!AL$27,AM73*'Railbelt Price Worksheet'!AL12))</f>
        <v>0</v>
      </c>
      <c r="AN75" s="406">
        <f>IF($C$6="rural",AN73/$D$46,IF($C$6="Railbelt North of Alaska Range",AN73*'Railbelt Price Worksheet'!AM$27,AN73*'Railbelt Price Worksheet'!AM12))</f>
        <v>0</v>
      </c>
      <c r="AO75" s="406">
        <f>IF($C$6="rural",AO73/$D$46,IF($C$6="Railbelt North of Alaska Range",AO73*'Railbelt Price Worksheet'!AN$27,AO73*'Railbelt Price Worksheet'!AN12))</f>
        <v>0</v>
      </c>
      <c r="AP75" s="406">
        <f>IF($C$6="rural",AP73/$D$46,IF($C$6="Railbelt North of Alaska Range",AP73*'Railbelt Price Worksheet'!AO$27,AP73*'Railbelt Price Worksheet'!AO12))</f>
        <v>0</v>
      </c>
      <c r="AQ75" s="406">
        <f>IF($C$6="rural",AQ73/$D$46,IF($C$6="Railbelt North of Alaska Range",AQ73*'Railbelt Price Worksheet'!AP$27,AQ73*'Railbelt Price Worksheet'!AP12))</f>
        <v>0</v>
      </c>
      <c r="AR75" s="406">
        <f>IF($C$6="rural",AR73/$D$46,IF($C$6="Railbelt North of Alaska Range",AR73*'Railbelt Price Worksheet'!AQ$27,AR73*'Railbelt Price Worksheet'!AQ12))</f>
        <v>0</v>
      </c>
      <c r="AS75" s="406">
        <f>IF($C$6="rural",AS73/$D$46,IF($C$6="Railbelt North of Alaska Range",AS73*'Railbelt Price Worksheet'!AR$27,AS73*'Railbelt Price Worksheet'!AR12))</f>
        <v>0</v>
      </c>
      <c r="AT75" s="406">
        <f>IF($C$6="rural",AT73/$D$46,IF($C$6="Railbelt North of Alaska Range",AT73*'Railbelt Price Worksheet'!AS$27,AT73*'Railbelt Price Worksheet'!AS12))</f>
        <v>0</v>
      </c>
      <c r="AU75" s="406">
        <f>IF($C$6="rural",AU73/$D$46,IF($C$6="Railbelt North of Alaska Range",AU73*'Railbelt Price Worksheet'!AT$27,AU73*'Railbelt Price Worksheet'!AT12))</f>
        <v>0</v>
      </c>
      <c r="AV75" s="406">
        <f>IF($C$6="rural",AV73/$D$46,IF($C$6="Railbelt North of Alaska Range",AV73*'Railbelt Price Worksheet'!AU$27,AV73*'Railbelt Price Worksheet'!AU12))</f>
        <v>0</v>
      </c>
      <c r="AW75" s="406">
        <f>IF($C$6="rural",AW73/$D$46,IF($C$6="Railbelt North of Alaska Range",AW73*'Railbelt Price Worksheet'!AV$27,AW73*'Railbelt Price Worksheet'!AV12))</f>
        <v>0</v>
      </c>
      <c r="AX75" s="406">
        <f>IF($C$6="rural",AX73/$D$46,IF($C$6="Railbelt North of Alaska Range",AX73*'Railbelt Price Worksheet'!AW$27,AX73*'Railbelt Price Worksheet'!AW12))</f>
        <v>0</v>
      </c>
      <c r="AY75" s="406">
        <f>IF($C$6="rural",AY73/$D$46,IF($C$6="Railbelt North of Alaska Range",AY73*'Railbelt Price Worksheet'!AX$27,AY73*'Railbelt Price Worksheet'!AX12))</f>
        <v>0</v>
      </c>
      <c r="AZ75" s="406">
        <f>IF($C$6="rural",AZ73/$D$46,IF($C$6="Railbelt North of Alaska Range",AZ73*'Railbelt Price Worksheet'!AY$27,AZ73*'Railbelt Price Worksheet'!AY12))</f>
        <v>0</v>
      </c>
      <c r="BA75" s="406">
        <f>IF($C$6="rural",BA73/$D$46,IF($C$6="Railbelt North of Alaska Range",BA73*'Railbelt Price Worksheet'!AZ$27,BA73*'Railbelt Price Worksheet'!AZ12))</f>
        <v>0</v>
      </c>
      <c r="BB75" s="406">
        <f>IF($C$6="rural",BB73/$D$46,IF($C$6="Railbelt North of Alaska Range",BB73*'Railbelt Price Worksheet'!BA$27,BB73*'Railbelt Price Worksheet'!BA12))</f>
        <v>0</v>
      </c>
      <c r="BC75" s="406">
        <f>IF($C$6="rural",BC73/$D$46,IF($C$6="Railbelt North of Alaska Range",BC73*'Railbelt Price Worksheet'!BB$27,BC73*'Railbelt Price Worksheet'!BB12))</f>
        <v>0</v>
      </c>
      <c r="BD75" s="406">
        <f>IF($C$6="rural",BD73/$D$46,IF($C$6="Railbelt North of Alaska Range",BD73*'Railbelt Price Worksheet'!BC$27,BD73*'Railbelt Price Worksheet'!BC12))</f>
        <v>0</v>
      </c>
      <c r="BE75" s="406">
        <f>IF($C$6="rural",BE73/$D$46,IF($C$6="Railbelt North of Alaska Range",BE73*'Railbelt Price Worksheet'!BD$27,BE73*'Railbelt Price Worksheet'!BD12))</f>
        <v>0</v>
      </c>
      <c r="BF75" s="406">
        <f>IF($C$6="rural",BF73/$D$46,IF($C$6="Railbelt North of Alaska Range",BF73*'Railbelt Price Worksheet'!BE$27,BF73*'Railbelt Price Worksheet'!BE12))</f>
        <v>0</v>
      </c>
      <c r="BG75" s="406">
        <f>IF($C$6="rural",BG73/$D$46,IF($C$6="Railbelt North of Alaska Range",BG73*'Railbelt Price Worksheet'!BF$27,BG73*'Railbelt Price Worksheet'!BF12))</f>
        <v>0</v>
      </c>
      <c r="BH75" s="406">
        <f>IF($C$6="rural",BH73/$D$46,IF($C$6="Railbelt North of Alaska Range",BH73*'Railbelt Price Worksheet'!BG$27,BH73*'Railbelt Price Worksheet'!BG12))</f>
        <v>0</v>
      </c>
      <c r="BI75" s="406">
        <f>IF($C$6="rural",BI73/$D$46,IF($C$6="Railbelt North of Alaska Range",BI73*'Railbelt Price Worksheet'!BH$27,BI73*'Railbelt Price Worksheet'!BH12))</f>
        <v>0</v>
      </c>
      <c r="BJ75" s="406">
        <f>IF($C$6="rural",BJ73/$D$46,IF($C$6="Railbelt North of Alaska Range",BJ73*'Railbelt Price Worksheet'!BI$27,BJ73*'Railbelt Price Worksheet'!BI12))</f>
        <v>0</v>
      </c>
      <c r="BK75" s="406">
        <f>IF($C$6="rural",BK73/$D$46,IF($C$6="Railbelt North of Alaska Range",BK73*'Railbelt Price Worksheet'!BJ$27,BK73*'Railbelt Price Worksheet'!BJ12))</f>
        <v>0</v>
      </c>
      <c r="BL75" s="406">
        <f>IF($C$6="rural",BL73/$D$46,IF($C$6="Railbelt North of Alaska Range",BL73*'Railbelt Price Worksheet'!BK$27,BL73*'Railbelt Price Worksheet'!BK12))</f>
        <v>0</v>
      </c>
      <c r="BM75" s="406">
        <f>IF($C$6="rural",BM73/$D$46,IF($C$6="Railbelt North of Alaska Range",BM73*'Railbelt Price Worksheet'!BL$27,BM73*'Railbelt Price Worksheet'!BL12))</f>
        <v>0</v>
      </c>
      <c r="BN75" s="406">
        <f>IF($C$6="rural",BN73/$D$46,IF($C$6="Railbelt North of Alaska Range",BN73*'Railbelt Price Worksheet'!BM$27,BN73*'Railbelt Price Worksheet'!BM12))</f>
        <v>0</v>
      </c>
      <c r="BO75" s="259"/>
    </row>
    <row r="76" spans="2:67" s="19" customFormat="1" ht="13.5" thickBot="1">
      <c r="B76" s="262"/>
      <c r="C76" s="264" t="s">
        <v>602</v>
      </c>
      <c r="D76" s="264" t="s">
        <v>255</v>
      </c>
      <c r="E76" s="270">
        <f>IF($C$6="Rural",E74*E75,E73*E74)</f>
        <v>0</v>
      </c>
      <c r="F76" s="270">
        <f t="shared" ref="F76" si="29">IF($C$6="Rural",F74*F75,F73*F74)</f>
        <v>0</v>
      </c>
      <c r="G76" s="270">
        <f>IF($C$6="Rural",G74*G75,G73*G74)</f>
        <v>0</v>
      </c>
      <c r="H76" s="270">
        <f>IF($C$6="Rural",H74*H75,H73*H74)</f>
        <v>0</v>
      </c>
      <c r="I76" s="270">
        <f>IF($C$6="Rural",I74*I75,I73*I74)</f>
        <v>0</v>
      </c>
      <c r="J76" s="270">
        <f t="shared" ref="J76" si="30">IF($C$6="Rural",J74*J75,J73*J74)</f>
        <v>0</v>
      </c>
      <c r="K76" s="270">
        <f t="shared" ref="K76" si="31">IF($C$6="Rural",K74*K75,K73*K74)</f>
        <v>0</v>
      </c>
      <c r="L76" s="270">
        <f t="shared" ref="L76" si="32">IF($C$6="Rural",L74*L75,L73*L74)</f>
        <v>0</v>
      </c>
      <c r="M76" s="270">
        <f t="shared" ref="M76" si="33">IF($C$6="Rural",M74*M75,M73*M74)</f>
        <v>0</v>
      </c>
      <c r="N76" s="270">
        <f t="shared" ref="N76" si="34">IF($C$6="Rural",N74*N75,N73*N74)</f>
        <v>0</v>
      </c>
      <c r="O76" s="270">
        <f t="shared" ref="O76" si="35">IF($C$6="Rural",O74*O75,O73*O74)</f>
        <v>0</v>
      </c>
      <c r="P76" s="270">
        <f t="shared" ref="P76" si="36">IF($C$6="Rural",P74*P75,P73*P74)</f>
        <v>0</v>
      </c>
      <c r="Q76" s="270">
        <f t="shared" ref="Q76" si="37">IF($C$6="Rural",Q74*Q75,Q73*Q74)</f>
        <v>0</v>
      </c>
      <c r="R76" s="270">
        <f t="shared" ref="R76" si="38">IF($C$6="Rural",R74*R75,R73*R74)</f>
        <v>0</v>
      </c>
      <c r="S76" s="270">
        <f t="shared" ref="S76" si="39">IF($C$6="Rural",S74*S75,S73*S74)</f>
        <v>0</v>
      </c>
      <c r="T76" s="270">
        <f t="shared" ref="T76" si="40">IF($C$6="Rural",T74*T75,T73*T74)</f>
        <v>0</v>
      </c>
      <c r="U76" s="270">
        <f t="shared" ref="U76" si="41">IF($C$6="Rural",U74*U75,U73*U74)</f>
        <v>0</v>
      </c>
      <c r="V76" s="270">
        <f t="shared" ref="V76" si="42">IF($C$6="Rural",V74*V75,V73*V74)</f>
        <v>0</v>
      </c>
      <c r="W76" s="270">
        <f t="shared" ref="W76" si="43">IF($C$6="Rural",W74*W75,W73*W74)</f>
        <v>0</v>
      </c>
      <c r="X76" s="270">
        <f t="shared" ref="X76" si="44">IF($C$6="Rural",X74*X75,X73*X74)</f>
        <v>0</v>
      </c>
      <c r="Y76" s="270">
        <f t="shared" ref="Y76" si="45">IF($C$6="Rural",Y74*Y75,Y73*Y74)</f>
        <v>0</v>
      </c>
      <c r="Z76" s="270">
        <f t="shared" ref="Z76" si="46">IF($C$6="Rural",Z74*Z75,Z73*Z74)</f>
        <v>0</v>
      </c>
      <c r="AA76" s="270">
        <f t="shared" ref="AA76" si="47">IF($C$6="Rural",AA74*AA75,AA73*AA74)</f>
        <v>0</v>
      </c>
      <c r="AB76" s="270">
        <f t="shared" ref="AB76" si="48">IF($C$6="Rural",AB74*AB75,AB73*AB74)</f>
        <v>0</v>
      </c>
      <c r="AC76" s="270">
        <f t="shared" ref="AC76" si="49">IF($C$6="Rural",AC74*AC75,AC73*AC74)</f>
        <v>0</v>
      </c>
      <c r="AD76" s="270">
        <f t="shared" ref="AD76" si="50">IF($C$6="Rural",AD74*AD75,AD73*AD74)</f>
        <v>0</v>
      </c>
      <c r="AE76" s="270">
        <f t="shared" ref="AE76" si="51">IF($C$6="Rural",AE74*AE75,AE73*AE74)</f>
        <v>0</v>
      </c>
      <c r="AF76" s="270">
        <f t="shared" ref="AF76" si="52">IF($C$6="Rural",AF74*AF75,AF73*AF74)</f>
        <v>0</v>
      </c>
      <c r="AG76" s="270">
        <f t="shared" ref="AG76" si="53">IF($C$6="Rural",AG74*AG75,AG73*AG74)</f>
        <v>0</v>
      </c>
      <c r="AH76" s="270">
        <f t="shared" ref="AH76" si="54">IF($C$6="Rural",AH74*AH75,AH73*AH74)</f>
        <v>0</v>
      </c>
      <c r="AI76" s="270">
        <f t="shared" ref="AI76" si="55">IF($C$6="Rural",AI74*AI75,AI73*AI74)</f>
        <v>0</v>
      </c>
      <c r="AJ76" s="270">
        <f t="shared" ref="AJ76" si="56">IF($C$6="Rural",AJ74*AJ75,AJ73*AJ74)</f>
        <v>0</v>
      </c>
      <c r="AK76" s="270">
        <f t="shared" ref="AK76" si="57">IF($C$6="Rural",AK74*AK75,AK73*AK74)</f>
        <v>0</v>
      </c>
      <c r="AL76" s="270">
        <f t="shared" ref="AL76" si="58">IF($C$6="Rural",AL74*AL75,AL73*AL74)</f>
        <v>0</v>
      </c>
      <c r="AM76" s="270">
        <f t="shared" ref="AM76" si="59">IF($C$6="Rural",AM74*AM75,AM73*AM74)</f>
        <v>0</v>
      </c>
      <c r="AN76" s="270">
        <f t="shared" ref="AN76" si="60">IF($C$6="Rural",AN74*AN75,AN73*AN74)</f>
        <v>0</v>
      </c>
      <c r="AO76" s="270">
        <f t="shared" ref="AO76" si="61">IF($C$6="Rural",AO74*AO75,AO73*AO74)</f>
        <v>0</v>
      </c>
      <c r="AP76" s="270">
        <f t="shared" ref="AP76" si="62">IF($C$6="Rural",AP74*AP75,AP73*AP74)</f>
        <v>0</v>
      </c>
      <c r="AQ76" s="270">
        <f t="shared" ref="AQ76" si="63">IF($C$6="Rural",AQ74*AQ75,AQ73*AQ74)</f>
        <v>0</v>
      </c>
      <c r="AR76" s="270">
        <f t="shared" ref="AR76" si="64">IF($C$6="Rural",AR74*AR75,AR73*AR74)</f>
        <v>0</v>
      </c>
      <c r="AS76" s="270">
        <f t="shared" ref="AS76" si="65">IF($C$6="Rural",AS74*AS75,AS73*AS74)</f>
        <v>0</v>
      </c>
      <c r="AT76" s="270">
        <f t="shared" ref="AT76" si="66">IF($C$6="Rural",AT74*AT75,AT73*AT74)</f>
        <v>0</v>
      </c>
      <c r="AU76" s="270">
        <f t="shared" ref="AU76" si="67">IF($C$6="Rural",AU74*AU75,AU73*AU74)</f>
        <v>0</v>
      </c>
      <c r="AV76" s="270">
        <f t="shared" ref="AV76" si="68">IF($C$6="Rural",AV74*AV75,AV73*AV74)</f>
        <v>0</v>
      </c>
      <c r="AW76" s="270">
        <f t="shared" ref="AW76" si="69">IF($C$6="Rural",AW74*AW75,AW73*AW74)</f>
        <v>0</v>
      </c>
      <c r="AX76" s="270">
        <f t="shared" ref="AX76" si="70">IF($C$6="Rural",AX74*AX75,AX73*AX74)</f>
        <v>0</v>
      </c>
      <c r="AY76" s="270">
        <f t="shared" ref="AY76" si="71">IF($C$6="Rural",AY74*AY75,AY73*AY74)</f>
        <v>0</v>
      </c>
      <c r="AZ76" s="270">
        <f t="shared" ref="AZ76" si="72">IF($C$6="Rural",AZ74*AZ75,AZ73*AZ74)</f>
        <v>0</v>
      </c>
      <c r="BA76" s="270">
        <f t="shared" ref="BA76" si="73">IF($C$6="Rural",BA74*BA75,BA73*BA74)</f>
        <v>0</v>
      </c>
      <c r="BB76" s="270">
        <f t="shared" ref="BB76" si="74">IF($C$6="Rural",BB74*BB75,BB73*BB74)</f>
        <v>0</v>
      </c>
      <c r="BC76" s="270">
        <f t="shared" ref="BC76" si="75">IF($C$6="Rural",BC74*BC75,BC73*BC74)</f>
        <v>0</v>
      </c>
      <c r="BD76" s="270">
        <f t="shared" ref="BD76" si="76">IF($C$6="Rural",BD74*BD75,BD73*BD74)</f>
        <v>0</v>
      </c>
      <c r="BE76" s="270">
        <f t="shared" ref="BE76" si="77">IF($C$6="Rural",BE74*BE75,BE73*BE74)</f>
        <v>0</v>
      </c>
      <c r="BF76" s="270">
        <f t="shared" ref="BF76" si="78">IF($C$6="Rural",BF74*BF75,BF73*BF74)</f>
        <v>0</v>
      </c>
      <c r="BG76" s="270">
        <f t="shared" ref="BG76" si="79">IF($C$6="Rural",BG74*BG75,BG73*BG74)</f>
        <v>0</v>
      </c>
      <c r="BH76" s="270">
        <f t="shared" ref="BH76" si="80">IF($C$6="Rural",BH74*BH75,BH73*BH74)</f>
        <v>0</v>
      </c>
      <c r="BI76" s="270">
        <f t="shared" ref="BI76" si="81">IF($C$6="Rural",BI74*BI75,BI73*BI74)</f>
        <v>0</v>
      </c>
      <c r="BJ76" s="270">
        <f t="shared" ref="BJ76" si="82">IF($C$6="Rural",BJ74*BJ75,BJ73*BJ74)</f>
        <v>0</v>
      </c>
      <c r="BK76" s="270">
        <f t="shared" ref="BK76" si="83">IF($C$6="Rural",BK74*BK75,BK73*BK74)</f>
        <v>0</v>
      </c>
      <c r="BL76" s="270">
        <f t="shared" ref="BL76" si="84">IF($C$6="Rural",BL74*BL75,BL73*BL74)</f>
        <v>0</v>
      </c>
      <c r="BM76" s="270">
        <f t="shared" ref="BM76" si="85">IF($C$6="Rural",BM74*BM75,BM73*BM74)</f>
        <v>0</v>
      </c>
      <c r="BN76" s="270">
        <f t="shared" ref="BN76" si="86">IF($C$6="Rural",BN74*BN75,BN73*BN74)</f>
        <v>0</v>
      </c>
      <c r="BO76" s="265">
        <f>NPV(Home!$D$24,F76:BN76)+E76</f>
        <v>0</v>
      </c>
    </row>
    <row r="77" spans="2:67" ht="12.75">
      <c r="B77" s="30"/>
      <c r="C77" s="14"/>
      <c r="D77" s="14"/>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2"/>
    </row>
    <row r="78" spans="2:67" ht="12.75">
      <c r="B78" s="30"/>
      <c r="C78" s="10"/>
      <c r="D78" s="10"/>
      <c r="E78" s="282"/>
      <c r="F78" s="10"/>
      <c r="G78" s="10"/>
      <c r="H78" s="282"/>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row>
    <row r="79" spans="2:67" ht="13.5" thickBot="1">
      <c r="B79" s="30"/>
      <c r="C79" s="10"/>
      <c r="D79" s="10"/>
      <c r="E79" s="282"/>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row>
    <row r="80" spans="2:67" ht="12.75">
      <c r="B80" s="243" t="s">
        <v>273</v>
      </c>
      <c r="C80" s="244"/>
      <c r="D80" s="252" t="s">
        <v>254</v>
      </c>
      <c r="E80" s="256">
        <v>2020</v>
      </c>
      <c r="F80" s="256">
        <f t="shared" ref="F80:BF80" si="87">E80+1</f>
        <v>2021</v>
      </c>
      <c r="G80" s="256">
        <f t="shared" si="87"/>
        <v>2022</v>
      </c>
      <c r="H80" s="256">
        <f t="shared" si="87"/>
        <v>2023</v>
      </c>
      <c r="I80" s="256">
        <f t="shared" si="87"/>
        <v>2024</v>
      </c>
      <c r="J80" s="256">
        <f t="shared" si="87"/>
        <v>2025</v>
      </c>
      <c r="K80" s="256">
        <f t="shared" si="87"/>
        <v>2026</v>
      </c>
      <c r="L80" s="256">
        <f t="shared" si="87"/>
        <v>2027</v>
      </c>
      <c r="M80" s="256">
        <f t="shared" si="87"/>
        <v>2028</v>
      </c>
      <c r="N80" s="256">
        <f t="shared" si="87"/>
        <v>2029</v>
      </c>
      <c r="O80" s="256">
        <f t="shared" si="87"/>
        <v>2030</v>
      </c>
      <c r="P80" s="256">
        <f t="shared" si="87"/>
        <v>2031</v>
      </c>
      <c r="Q80" s="256">
        <f t="shared" si="87"/>
        <v>2032</v>
      </c>
      <c r="R80" s="256">
        <f t="shared" si="87"/>
        <v>2033</v>
      </c>
      <c r="S80" s="256">
        <f t="shared" si="87"/>
        <v>2034</v>
      </c>
      <c r="T80" s="256">
        <f t="shared" si="87"/>
        <v>2035</v>
      </c>
      <c r="U80" s="256">
        <f t="shared" si="87"/>
        <v>2036</v>
      </c>
      <c r="V80" s="256">
        <f t="shared" si="87"/>
        <v>2037</v>
      </c>
      <c r="W80" s="256">
        <f t="shared" si="87"/>
        <v>2038</v>
      </c>
      <c r="X80" s="256">
        <f t="shared" si="87"/>
        <v>2039</v>
      </c>
      <c r="Y80" s="256">
        <f t="shared" si="87"/>
        <v>2040</v>
      </c>
      <c r="Z80" s="256">
        <f t="shared" si="87"/>
        <v>2041</v>
      </c>
      <c r="AA80" s="256">
        <f t="shared" si="87"/>
        <v>2042</v>
      </c>
      <c r="AB80" s="256">
        <f t="shared" si="87"/>
        <v>2043</v>
      </c>
      <c r="AC80" s="256">
        <f t="shared" si="87"/>
        <v>2044</v>
      </c>
      <c r="AD80" s="256">
        <f t="shared" si="87"/>
        <v>2045</v>
      </c>
      <c r="AE80" s="256">
        <f t="shared" si="87"/>
        <v>2046</v>
      </c>
      <c r="AF80" s="256">
        <f t="shared" si="87"/>
        <v>2047</v>
      </c>
      <c r="AG80" s="256">
        <f t="shared" si="87"/>
        <v>2048</v>
      </c>
      <c r="AH80" s="256">
        <f t="shared" si="87"/>
        <v>2049</v>
      </c>
      <c r="AI80" s="256">
        <f t="shared" si="87"/>
        <v>2050</v>
      </c>
      <c r="AJ80" s="256">
        <f t="shared" si="87"/>
        <v>2051</v>
      </c>
      <c r="AK80" s="256">
        <f t="shared" si="87"/>
        <v>2052</v>
      </c>
      <c r="AL80" s="256">
        <f t="shared" si="87"/>
        <v>2053</v>
      </c>
      <c r="AM80" s="256">
        <f t="shared" si="87"/>
        <v>2054</v>
      </c>
      <c r="AN80" s="256">
        <f t="shared" si="87"/>
        <v>2055</v>
      </c>
      <c r="AO80" s="256">
        <f t="shared" si="87"/>
        <v>2056</v>
      </c>
      <c r="AP80" s="256">
        <f t="shared" si="87"/>
        <v>2057</v>
      </c>
      <c r="AQ80" s="256">
        <f t="shared" si="87"/>
        <v>2058</v>
      </c>
      <c r="AR80" s="256">
        <f t="shared" si="87"/>
        <v>2059</v>
      </c>
      <c r="AS80" s="256">
        <f t="shared" si="87"/>
        <v>2060</v>
      </c>
      <c r="AT80" s="256">
        <f t="shared" si="87"/>
        <v>2061</v>
      </c>
      <c r="AU80" s="256">
        <f t="shared" si="87"/>
        <v>2062</v>
      </c>
      <c r="AV80" s="256">
        <f t="shared" si="87"/>
        <v>2063</v>
      </c>
      <c r="AW80" s="256">
        <f t="shared" si="87"/>
        <v>2064</v>
      </c>
      <c r="AX80" s="256">
        <f t="shared" si="87"/>
        <v>2065</v>
      </c>
      <c r="AY80" s="256">
        <f t="shared" si="87"/>
        <v>2066</v>
      </c>
      <c r="AZ80" s="256">
        <f t="shared" si="87"/>
        <v>2067</v>
      </c>
      <c r="BA80" s="256">
        <f t="shared" si="87"/>
        <v>2068</v>
      </c>
      <c r="BB80" s="256">
        <f t="shared" si="87"/>
        <v>2069</v>
      </c>
      <c r="BC80" s="256">
        <f t="shared" si="87"/>
        <v>2070</v>
      </c>
      <c r="BD80" s="256">
        <f t="shared" si="87"/>
        <v>2071</v>
      </c>
      <c r="BE80" s="256">
        <f t="shared" si="87"/>
        <v>2072</v>
      </c>
      <c r="BF80" s="256">
        <f t="shared" si="87"/>
        <v>2073</v>
      </c>
      <c r="BG80" s="256">
        <f>BF80+1</f>
        <v>2074</v>
      </c>
      <c r="BH80" s="256">
        <f t="shared" ref="BH80:BN80" si="88">BG80+1</f>
        <v>2075</v>
      </c>
      <c r="BI80" s="256">
        <f t="shared" si="88"/>
        <v>2076</v>
      </c>
      <c r="BJ80" s="256">
        <f t="shared" si="88"/>
        <v>2077</v>
      </c>
      <c r="BK80" s="256">
        <f t="shared" si="88"/>
        <v>2078</v>
      </c>
      <c r="BL80" s="256">
        <f t="shared" si="88"/>
        <v>2079</v>
      </c>
      <c r="BM80" s="256">
        <f t="shared" si="88"/>
        <v>2080</v>
      </c>
      <c r="BN80" s="256">
        <f t="shared" si="88"/>
        <v>2081</v>
      </c>
      <c r="BO80" s="257" t="s">
        <v>3</v>
      </c>
    </row>
    <row r="81" spans="2:67" ht="12.75">
      <c r="B81" s="564" t="s">
        <v>271</v>
      </c>
      <c r="C81" s="570"/>
      <c r="D81" s="570"/>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271"/>
    </row>
    <row r="82" spans="2:67" ht="12.75">
      <c r="B82" s="272"/>
      <c r="C82" s="14" t="s">
        <v>289</v>
      </c>
      <c r="D82" s="14" t="str">
        <f>IF(C6="Railbelt South of Alaska Range", "MCF per year", "gallons displaced per year")</f>
        <v>MCF per year</v>
      </c>
      <c r="E82" s="407">
        <f t="shared" ref="E82:AJ82" si="89">IF(AND(E61+1&gt;$D$30,E61&lt;$D$31+$D$30),$D$33,0)</f>
        <v>0</v>
      </c>
      <c r="F82" s="407">
        <f t="shared" si="89"/>
        <v>0</v>
      </c>
      <c r="G82" s="407">
        <f t="shared" si="89"/>
        <v>0</v>
      </c>
      <c r="H82" s="407">
        <f t="shared" si="89"/>
        <v>0</v>
      </c>
      <c r="I82" s="407">
        <f t="shared" si="89"/>
        <v>0</v>
      </c>
      <c r="J82" s="407">
        <f t="shared" si="89"/>
        <v>0</v>
      </c>
      <c r="K82" s="407">
        <f t="shared" si="89"/>
        <v>0</v>
      </c>
      <c r="L82" s="407">
        <f t="shared" si="89"/>
        <v>0</v>
      </c>
      <c r="M82" s="407">
        <f t="shared" si="89"/>
        <v>0</v>
      </c>
      <c r="N82" s="407">
        <f t="shared" si="89"/>
        <v>0</v>
      </c>
      <c r="O82" s="407">
        <f t="shared" si="89"/>
        <v>0</v>
      </c>
      <c r="P82" s="407">
        <f t="shared" si="89"/>
        <v>0</v>
      </c>
      <c r="Q82" s="407">
        <f t="shared" si="89"/>
        <v>0</v>
      </c>
      <c r="R82" s="407">
        <f t="shared" si="89"/>
        <v>0</v>
      </c>
      <c r="S82" s="407">
        <f t="shared" si="89"/>
        <v>0</v>
      </c>
      <c r="T82" s="407">
        <f t="shared" si="89"/>
        <v>0</v>
      </c>
      <c r="U82" s="407">
        <f t="shared" si="89"/>
        <v>0</v>
      </c>
      <c r="V82" s="407">
        <f t="shared" si="89"/>
        <v>0</v>
      </c>
      <c r="W82" s="407">
        <f t="shared" si="89"/>
        <v>0</v>
      </c>
      <c r="X82" s="407">
        <f t="shared" si="89"/>
        <v>0</v>
      </c>
      <c r="Y82" s="407">
        <f t="shared" si="89"/>
        <v>0</v>
      </c>
      <c r="Z82" s="407">
        <f t="shared" si="89"/>
        <v>0</v>
      </c>
      <c r="AA82" s="407">
        <f t="shared" si="89"/>
        <v>0</v>
      </c>
      <c r="AB82" s="407">
        <f t="shared" si="89"/>
        <v>0</v>
      </c>
      <c r="AC82" s="407">
        <f t="shared" si="89"/>
        <v>0</v>
      </c>
      <c r="AD82" s="407">
        <f t="shared" si="89"/>
        <v>0</v>
      </c>
      <c r="AE82" s="407">
        <f t="shared" si="89"/>
        <v>0</v>
      </c>
      <c r="AF82" s="407">
        <f t="shared" si="89"/>
        <v>0</v>
      </c>
      <c r="AG82" s="407">
        <f t="shared" si="89"/>
        <v>0</v>
      </c>
      <c r="AH82" s="407">
        <f t="shared" si="89"/>
        <v>0</v>
      </c>
      <c r="AI82" s="407">
        <f t="shared" si="89"/>
        <v>0</v>
      </c>
      <c r="AJ82" s="407">
        <f t="shared" si="89"/>
        <v>0</v>
      </c>
      <c r="AK82" s="407">
        <f t="shared" ref="AK82:BN82" si="90">IF(AND(AK61+1&gt;$D$30,AK61&lt;$D$31+$D$30),$D$33,0)</f>
        <v>0</v>
      </c>
      <c r="AL82" s="407">
        <f t="shared" si="90"/>
        <v>0</v>
      </c>
      <c r="AM82" s="407">
        <f t="shared" si="90"/>
        <v>0</v>
      </c>
      <c r="AN82" s="407">
        <f t="shared" si="90"/>
        <v>0</v>
      </c>
      <c r="AO82" s="407">
        <f t="shared" si="90"/>
        <v>0</v>
      </c>
      <c r="AP82" s="407">
        <f t="shared" si="90"/>
        <v>0</v>
      </c>
      <c r="AQ82" s="407">
        <f t="shared" si="90"/>
        <v>0</v>
      </c>
      <c r="AR82" s="407">
        <f t="shared" si="90"/>
        <v>0</v>
      </c>
      <c r="AS82" s="407">
        <f t="shared" si="90"/>
        <v>0</v>
      </c>
      <c r="AT82" s="407">
        <f t="shared" si="90"/>
        <v>0</v>
      </c>
      <c r="AU82" s="407">
        <f t="shared" si="90"/>
        <v>0</v>
      </c>
      <c r="AV82" s="407">
        <f t="shared" si="90"/>
        <v>0</v>
      </c>
      <c r="AW82" s="407">
        <f t="shared" si="90"/>
        <v>0</v>
      </c>
      <c r="AX82" s="407">
        <f t="shared" si="90"/>
        <v>0</v>
      </c>
      <c r="AY82" s="407">
        <f t="shared" si="90"/>
        <v>0</v>
      </c>
      <c r="AZ82" s="407">
        <f t="shared" si="90"/>
        <v>0</v>
      </c>
      <c r="BA82" s="407">
        <f t="shared" si="90"/>
        <v>0</v>
      </c>
      <c r="BB82" s="407">
        <f t="shared" si="90"/>
        <v>0</v>
      </c>
      <c r="BC82" s="407">
        <f t="shared" si="90"/>
        <v>0</v>
      </c>
      <c r="BD82" s="407">
        <f t="shared" si="90"/>
        <v>0</v>
      </c>
      <c r="BE82" s="407">
        <f t="shared" si="90"/>
        <v>0</v>
      </c>
      <c r="BF82" s="407">
        <f t="shared" si="90"/>
        <v>0</v>
      </c>
      <c r="BG82" s="407">
        <f t="shared" si="90"/>
        <v>0</v>
      </c>
      <c r="BH82" s="407">
        <f t="shared" si="90"/>
        <v>0</v>
      </c>
      <c r="BI82" s="407">
        <f t="shared" si="90"/>
        <v>0</v>
      </c>
      <c r="BJ82" s="407">
        <f t="shared" si="90"/>
        <v>0</v>
      </c>
      <c r="BK82" s="407">
        <f t="shared" si="90"/>
        <v>0</v>
      </c>
      <c r="BL82" s="407">
        <f t="shared" si="90"/>
        <v>0</v>
      </c>
      <c r="BM82" s="407">
        <f t="shared" si="90"/>
        <v>0</v>
      </c>
      <c r="BN82" s="407">
        <f t="shared" si="90"/>
        <v>0</v>
      </c>
      <c r="BO82" s="259"/>
    </row>
    <row r="83" spans="2:67" ht="12.75">
      <c r="B83" s="272" t="s">
        <v>265</v>
      </c>
      <c r="C83" s="14" t="s">
        <v>335</v>
      </c>
      <c r="D83" s="14" t="s">
        <v>255</v>
      </c>
      <c r="E83" s="170"/>
      <c r="F83" s="170"/>
      <c r="G83" s="170"/>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70"/>
      <c r="AV83" s="170"/>
      <c r="AW83" s="170"/>
      <c r="AX83" s="170"/>
      <c r="AY83" s="170"/>
      <c r="AZ83" s="170"/>
      <c r="BA83" s="170"/>
      <c r="BB83" s="170"/>
      <c r="BC83" s="170"/>
      <c r="BD83" s="170"/>
      <c r="BE83" s="170"/>
      <c r="BF83" s="170"/>
      <c r="BG83" s="170"/>
      <c r="BH83" s="170"/>
      <c r="BI83" s="170"/>
      <c r="BJ83" s="170"/>
      <c r="BK83" s="170"/>
      <c r="BL83" s="170"/>
      <c r="BM83" s="170"/>
      <c r="BN83" s="170"/>
      <c r="BO83" s="259">
        <f>NPV(Home!$D$24,F83:BN83)+E83</f>
        <v>0</v>
      </c>
    </row>
    <row r="84" spans="2:67" ht="12.75">
      <c r="B84" s="272" t="s">
        <v>265</v>
      </c>
      <c r="C84" s="14" t="s">
        <v>277</v>
      </c>
      <c r="D84" s="14" t="s">
        <v>255</v>
      </c>
      <c r="E84" s="170"/>
      <c r="F84" s="170"/>
      <c r="G84" s="170"/>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70"/>
      <c r="AV84" s="170"/>
      <c r="AW84" s="170"/>
      <c r="AX84" s="170"/>
      <c r="AY84" s="170"/>
      <c r="AZ84" s="170"/>
      <c r="BA84" s="170"/>
      <c r="BB84" s="170"/>
      <c r="BC84" s="170"/>
      <c r="BD84" s="170"/>
      <c r="BE84" s="170"/>
      <c r="BF84" s="170"/>
      <c r="BG84" s="170"/>
      <c r="BH84" s="170"/>
      <c r="BI84" s="170"/>
      <c r="BJ84" s="170"/>
      <c r="BK84" s="170"/>
      <c r="BL84" s="170"/>
      <c r="BM84" s="170"/>
      <c r="BN84" s="170"/>
      <c r="BO84" s="259">
        <f>NPV(Home!$D$24,F84:BN84)+E84</f>
        <v>0</v>
      </c>
    </row>
    <row r="85" spans="2:67" ht="12.75">
      <c r="B85" s="272" t="s">
        <v>265</v>
      </c>
      <c r="C85" s="117" t="s">
        <v>747</v>
      </c>
      <c r="D85" s="117" t="s">
        <v>255</v>
      </c>
      <c r="E85" s="170"/>
      <c r="F85" s="170"/>
      <c r="G85" s="170"/>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70"/>
      <c r="AV85" s="170"/>
      <c r="AW85" s="170"/>
      <c r="AX85" s="170"/>
      <c r="AY85" s="170"/>
      <c r="AZ85" s="170"/>
      <c r="BA85" s="170"/>
      <c r="BB85" s="170"/>
      <c r="BC85" s="170"/>
      <c r="BD85" s="170"/>
      <c r="BE85" s="170"/>
      <c r="BF85" s="170"/>
      <c r="BG85" s="170"/>
      <c r="BH85" s="170"/>
      <c r="BI85" s="170"/>
      <c r="BJ85" s="170"/>
      <c r="BK85" s="170"/>
      <c r="BL85" s="170"/>
      <c r="BM85" s="170"/>
      <c r="BN85" s="170"/>
      <c r="BO85" s="259">
        <f>NPV(Home!$D$24,F85:BN85)+E85</f>
        <v>0</v>
      </c>
    </row>
    <row r="86" spans="2:67" s="112" customFormat="1" ht="12.75">
      <c r="B86" s="493" t="s">
        <v>265</v>
      </c>
      <c r="C86" s="113" t="s">
        <v>347</v>
      </c>
      <c r="D86" s="113" t="s">
        <v>348</v>
      </c>
      <c r="E86" s="409"/>
      <c r="F86" s="409"/>
      <c r="G86" s="409"/>
      <c r="H86" s="409"/>
      <c r="I86" s="409"/>
      <c r="J86" s="409"/>
      <c r="K86" s="409"/>
      <c r="L86" s="409"/>
      <c r="M86" s="409"/>
      <c r="N86" s="409"/>
      <c r="O86" s="409"/>
      <c r="P86" s="409"/>
      <c r="Q86" s="409"/>
      <c r="R86" s="409"/>
      <c r="S86" s="409"/>
      <c r="T86" s="409"/>
      <c r="U86" s="409"/>
      <c r="V86" s="409"/>
      <c r="W86" s="409"/>
      <c r="X86" s="409"/>
      <c r="Y86" s="409"/>
      <c r="Z86" s="409"/>
      <c r="AA86" s="409"/>
      <c r="AB86" s="409"/>
      <c r="AC86" s="409"/>
      <c r="AD86" s="409"/>
      <c r="AE86" s="409"/>
      <c r="AF86" s="409"/>
      <c r="AG86" s="409"/>
      <c r="AH86" s="409"/>
      <c r="AI86" s="409"/>
      <c r="AJ86" s="409"/>
      <c r="AK86" s="409"/>
      <c r="AL86" s="409"/>
      <c r="AM86" s="409"/>
      <c r="AN86" s="409"/>
      <c r="AO86" s="409"/>
      <c r="AP86" s="409"/>
      <c r="AQ86" s="409"/>
      <c r="AR86" s="409"/>
      <c r="AS86" s="409"/>
      <c r="AT86" s="409"/>
      <c r="AU86" s="409"/>
      <c r="AV86" s="409"/>
      <c r="AW86" s="409"/>
      <c r="AX86" s="409"/>
      <c r="AY86" s="409"/>
      <c r="AZ86" s="409"/>
      <c r="BA86" s="409"/>
      <c r="BB86" s="409"/>
      <c r="BC86" s="409"/>
      <c r="BD86" s="409"/>
      <c r="BE86" s="409"/>
      <c r="BF86" s="409"/>
      <c r="BG86" s="409"/>
      <c r="BH86" s="409"/>
      <c r="BI86" s="409"/>
      <c r="BJ86" s="409"/>
      <c r="BK86" s="409"/>
      <c r="BL86" s="409"/>
      <c r="BM86" s="409"/>
      <c r="BN86" s="409"/>
      <c r="BO86" s="274"/>
    </row>
    <row r="87" spans="2:67" ht="12.75">
      <c r="B87" s="258" t="s">
        <v>265</v>
      </c>
      <c r="C87" s="117" t="s">
        <v>349</v>
      </c>
      <c r="D87" s="117" t="s">
        <v>350</v>
      </c>
      <c r="E87" s="172"/>
      <c r="F87" s="172"/>
      <c r="G87" s="172"/>
      <c r="H87" s="172"/>
      <c r="I87" s="172"/>
      <c r="J87" s="172"/>
      <c r="K87" s="172"/>
      <c r="L87" s="172"/>
      <c r="M87" s="172"/>
      <c r="N87" s="172"/>
      <c r="O87" s="172"/>
      <c r="P87" s="172"/>
      <c r="Q87" s="172"/>
      <c r="R87" s="172"/>
      <c r="S87" s="172"/>
      <c r="T87" s="172"/>
      <c r="U87" s="172"/>
      <c r="V87" s="172"/>
      <c r="W87" s="172"/>
      <c r="X87" s="172"/>
      <c r="Y87" s="172"/>
      <c r="Z87" s="172"/>
      <c r="AA87" s="172"/>
      <c r="AB87" s="172"/>
      <c r="AC87" s="172"/>
      <c r="AD87" s="172"/>
      <c r="AE87" s="172"/>
      <c r="AF87" s="172"/>
      <c r="AG87" s="172"/>
      <c r="AH87" s="172"/>
      <c r="AI87" s="172"/>
      <c r="AJ87" s="172"/>
      <c r="AK87" s="172"/>
      <c r="AL87" s="172"/>
      <c r="AM87" s="172"/>
      <c r="AN87" s="172"/>
      <c r="AO87" s="172"/>
      <c r="AP87" s="172"/>
      <c r="AQ87" s="172"/>
      <c r="AR87" s="172"/>
      <c r="AS87" s="172"/>
      <c r="AT87" s="172"/>
      <c r="AU87" s="172"/>
      <c r="AV87" s="172"/>
      <c r="AW87" s="172"/>
      <c r="AX87" s="172"/>
      <c r="AY87" s="172"/>
      <c r="AZ87" s="172"/>
      <c r="BA87" s="172"/>
      <c r="BB87" s="172"/>
      <c r="BC87" s="172"/>
      <c r="BD87" s="172"/>
      <c r="BE87" s="172"/>
      <c r="BF87" s="172"/>
      <c r="BG87" s="172"/>
      <c r="BH87" s="172"/>
      <c r="BI87" s="172"/>
      <c r="BJ87" s="172"/>
      <c r="BK87" s="172"/>
      <c r="BL87" s="172"/>
      <c r="BM87" s="172"/>
      <c r="BN87" s="172"/>
      <c r="BO87" s="259"/>
    </row>
    <row r="88" spans="2:67" ht="12.75">
      <c r="B88" s="267"/>
      <c r="C88" s="117" t="s">
        <v>351</v>
      </c>
      <c r="D88" s="117" t="s">
        <v>255</v>
      </c>
      <c r="E88" s="356">
        <f t="shared" ref="E88:BN88" si="91">E86*E87</f>
        <v>0</v>
      </c>
      <c r="F88" s="356">
        <f t="shared" si="91"/>
        <v>0</v>
      </c>
      <c r="G88" s="356">
        <f t="shared" si="91"/>
        <v>0</v>
      </c>
      <c r="H88" s="356">
        <f t="shared" si="91"/>
        <v>0</v>
      </c>
      <c r="I88" s="356">
        <f t="shared" si="91"/>
        <v>0</v>
      </c>
      <c r="J88" s="356">
        <f t="shared" si="91"/>
        <v>0</v>
      </c>
      <c r="K88" s="356">
        <f t="shared" si="91"/>
        <v>0</v>
      </c>
      <c r="L88" s="356">
        <f t="shared" si="91"/>
        <v>0</v>
      </c>
      <c r="M88" s="356">
        <f t="shared" si="91"/>
        <v>0</v>
      </c>
      <c r="N88" s="356">
        <f t="shared" si="91"/>
        <v>0</v>
      </c>
      <c r="O88" s="356">
        <f t="shared" si="91"/>
        <v>0</v>
      </c>
      <c r="P88" s="356">
        <f t="shared" si="91"/>
        <v>0</v>
      </c>
      <c r="Q88" s="356">
        <f t="shared" si="91"/>
        <v>0</v>
      </c>
      <c r="R88" s="356">
        <f t="shared" si="91"/>
        <v>0</v>
      </c>
      <c r="S88" s="356">
        <f t="shared" si="91"/>
        <v>0</v>
      </c>
      <c r="T88" s="356">
        <f t="shared" si="91"/>
        <v>0</v>
      </c>
      <c r="U88" s="356">
        <f t="shared" si="91"/>
        <v>0</v>
      </c>
      <c r="V88" s="356">
        <f t="shared" si="91"/>
        <v>0</v>
      </c>
      <c r="W88" s="356">
        <f t="shared" si="91"/>
        <v>0</v>
      </c>
      <c r="X88" s="356">
        <f t="shared" si="91"/>
        <v>0</v>
      </c>
      <c r="Y88" s="356">
        <f t="shared" si="91"/>
        <v>0</v>
      </c>
      <c r="Z88" s="356">
        <f t="shared" si="91"/>
        <v>0</v>
      </c>
      <c r="AA88" s="356">
        <f t="shared" si="91"/>
        <v>0</v>
      </c>
      <c r="AB88" s="356">
        <f t="shared" si="91"/>
        <v>0</v>
      </c>
      <c r="AC88" s="356">
        <f t="shared" si="91"/>
        <v>0</v>
      </c>
      <c r="AD88" s="356">
        <f t="shared" si="91"/>
        <v>0</v>
      </c>
      <c r="AE88" s="356">
        <f t="shared" si="91"/>
        <v>0</v>
      </c>
      <c r="AF88" s="356">
        <f t="shared" si="91"/>
        <v>0</v>
      </c>
      <c r="AG88" s="356">
        <f t="shared" si="91"/>
        <v>0</v>
      </c>
      <c r="AH88" s="356">
        <f t="shared" si="91"/>
        <v>0</v>
      </c>
      <c r="AI88" s="356">
        <f t="shared" si="91"/>
        <v>0</v>
      </c>
      <c r="AJ88" s="356">
        <f t="shared" si="91"/>
        <v>0</v>
      </c>
      <c r="AK88" s="356">
        <f t="shared" si="91"/>
        <v>0</v>
      </c>
      <c r="AL88" s="356">
        <f t="shared" si="91"/>
        <v>0</v>
      </c>
      <c r="AM88" s="356">
        <f t="shared" si="91"/>
        <v>0</v>
      </c>
      <c r="AN88" s="356">
        <f t="shared" si="91"/>
        <v>0</v>
      </c>
      <c r="AO88" s="356">
        <f t="shared" si="91"/>
        <v>0</v>
      </c>
      <c r="AP88" s="356">
        <f t="shared" si="91"/>
        <v>0</v>
      </c>
      <c r="AQ88" s="356">
        <f t="shared" si="91"/>
        <v>0</v>
      </c>
      <c r="AR88" s="356">
        <f t="shared" si="91"/>
        <v>0</v>
      </c>
      <c r="AS88" s="356">
        <f t="shared" si="91"/>
        <v>0</v>
      </c>
      <c r="AT88" s="356">
        <f t="shared" si="91"/>
        <v>0</v>
      </c>
      <c r="AU88" s="356">
        <f t="shared" si="91"/>
        <v>0</v>
      </c>
      <c r="AV88" s="356">
        <f t="shared" si="91"/>
        <v>0</v>
      </c>
      <c r="AW88" s="356">
        <f t="shared" si="91"/>
        <v>0</v>
      </c>
      <c r="AX88" s="356">
        <f t="shared" si="91"/>
        <v>0</v>
      </c>
      <c r="AY88" s="356">
        <f t="shared" si="91"/>
        <v>0</v>
      </c>
      <c r="AZ88" s="356">
        <f t="shared" si="91"/>
        <v>0</v>
      </c>
      <c r="BA88" s="356">
        <f t="shared" si="91"/>
        <v>0</v>
      </c>
      <c r="BB88" s="356">
        <f t="shared" si="91"/>
        <v>0</v>
      </c>
      <c r="BC88" s="356">
        <f t="shared" si="91"/>
        <v>0</v>
      </c>
      <c r="BD88" s="356">
        <f t="shared" si="91"/>
        <v>0</v>
      </c>
      <c r="BE88" s="356">
        <f t="shared" si="91"/>
        <v>0</v>
      </c>
      <c r="BF88" s="356">
        <f t="shared" si="91"/>
        <v>0</v>
      </c>
      <c r="BG88" s="356">
        <f t="shared" si="91"/>
        <v>0</v>
      </c>
      <c r="BH88" s="356">
        <f t="shared" si="91"/>
        <v>0</v>
      </c>
      <c r="BI88" s="356">
        <f t="shared" si="91"/>
        <v>0</v>
      </c>
      <c r="BJ88" s="356">
        <f t="shared" si="91"/>
        <v>0</v>
      </c>
      <c r="BK88" s="356">
        <f t="shared" si="91"/>
        <v>0</v>
      </c>
      <c r="BL88" s="356">
        <f t="shared" si="91"/>
        <v>0</v>
      </c>
      <c r="BM88" s="356">
        <f t="shared" si="91"/>
        <v>0</v>
      </c>
      <c r="BN88" s="356">
        <f t="shared" si="91"/>
        <v>0</v>
      </c>
      <c r="BO88" s="259">
        <f>NPV(Home!$D$24,F88:BN88)+E88</f>
        <v>0</v>
      </c>
    </row>
    <row r="89" spans="2:67" s="19" customFormat="1" ht="12.75">
      <c r="B89" s="267"/>
      <c r="C89" s="120" t="s">
        <v>325</v>
      </c>
      <c r="D89" s="120" t="s">
        <v>255</v>
      </c>
      <c r="E89" s="357">
        <f>E83+E84+E88+E85</f>
        <v>0</v>
      </c>
      <c r="F89" s="357">
        <f>F83+F84+F88+F85</f>
        <v>0</v>
      </c>
      <c r="G89" s="357">
        <f t="shared" ref="G89:BM89" si="92">G83+G84+G88+G85</f>
        <v>0</v>
      </c>
      <c r="H89" s="357">
        <f t="shared" si="92"/>
        <v>0</v>
      </c>
      <c r="I89" s="357">
        <f t="shared" si="92"/>
        <v>0</v>
      </c>
      <c r="J89" s="357">
        <f t="shared" si="92"/>
        <v>0</v>
      </c>
      <c r="K89" s="357">
        <f t="shared" si="92"/>
        <v>0</v>
      </c>
      <c r="L89" s="357">
        <f t="shared" si="92"/>
        <v>0</v>
      </c>
      <c r="M89" s="357">
        <f t="shared" si="92"/>
        <v>0</v>
      </c>
      <c r="N89" s="357">
        <f t="shared" si="92"/>
        <v>0</v>
      </c>
      <c r="O89" s="357">
        <f t="shared" si="92"/>
        <v>0</v>
      </c>
      <c r="P89" s="357">
        <f t="shared" si="92"/>
        <v>0</v>
      </c>
      <c r="Q89" s="357">
        <f t="shared" si="92"/>
        <v>0</v>
      </c>
      <c r="R89" s="357">
        <f t="shared" si="92"/>
        <v>0</v>
      </c>
      <c r="S89" s="357">
        <f t="shared" si="92"/>
        <v>0</v>
      </c>
      <c r="T89" s="357">
        <f t="shared" si="92"/>
        <v>0</v>
      </c>
      <c r="U89" s="357">
        <f t="shared" si="92"/>
        <v>0</v>
      </c>
      <c r="V89" s="357">
        <f t="shared" si="92"/>
        <v>0</v>
      </c>
      <c r="W89" s="357">
        <f t="shared" si="92"/>
        <v>0</v>
      </c>
      <c r="X89" s="357">
        <f t="shared" si="92"/>
        <v>0</v>
      </c>
      <c r="Y89" s="357">
        <f t="shared" si="92"/>
        <v>0</v>
      </c>
      <c r="Z89" s="357">
        <f t="shared" si="92"/>
        <v>0</v>
      </c>
      <c r="AA89" s="357">
        <f t="shared" si="92"/>
        <v>0</v>
      </c>
      <c r="AB89" s="357">
        <f t="shared" si="92"/>
        <v>0</v>
      </c>
      <c r="AC89" s="357">
        <f t="shared" si="92"/>
        <v>0</v>
      </c>
      <c r="AD89" s="357">
        <f t="shared" si="92"/>
        <v>0</v>
      </c>
      <c r="AE89" s="357">
        <f t="shared" si="92"/>
        <v>0</v>
      </c>
      <c r="AF89" s="357">
        <f t="shared" si="92"/>
        <v>0</v>
      </c>
      <c r="AG89" s="357">
        <f t="shared" si="92"/>
        <v>0</v>
      </c>
      <c r="AH89" s="357">
        <f t="shared" si="92"/>
        <v>0</v>
      </c>
      <c r="AI89" s="357">
        <f t="shared" si="92"/>
        <v>0</v>
      </c>
      <c r="AJ89" s="357">
        <f t="shared" si="92"/>
        <v>0</v>
      </c>
      <c r="AK89" s="357">
        <f t="shared" si="92"/>
        <v>0</v>
      </c>
      <c r="AL89" s="357">
        <f t="shared" si="92"/>
        <v>0</v>
      </c>
      <c r="AM89" s="357">
        <f t="shared" si="92"/>
        <v>0</v>
      </c>
      <c r="AN89" s="357">
        <f t="shared" si="92"/>
        <v>0</v>
      </c>
      <c r="AO89" s="357">
        <f t="shared" si="92"/>
        <v>0</v>
      </c>
      <c r="AP89" s="357">
        <f t="shared" si="92"/>
        <v>0</v>
      </c>
      <c r="AQ89" s="357">
        <f t="shared" si="92"/>
        <v>0</v>
      </c>
      <c r="AR89" s="357">
        <f t="shared" si="92"/>
        <v>0</v>
      </c>
      <c r="AS89" s="357">
        <f t="shared" si="92"/>
        <v>0</v>
      </c>
      <c r="AT89" s="357">
        <f t="shared" si="92"/>
        <v>0</v>
      </c>
      <c r="AU89" s="357">
        <f t="shared" si="92"/>
        <v>0</v>
      </c>
      <c r="AV89" s="357">
        <f t="shared" si="92"/>
        <v>0</v>
      </c>
      <c r="AW89" s="357">
        <f t="shared" si="92"/>
        <v>0</v>
      </c>
      <c r="AX89" s="357">
        <f t="shared" si="92"/>
        <v>0</v>
      </c>
      <c r="AY89" s="357">
        <f t="shared" si="92"/>
        <v>0</v>
      </c>
      <c r="AZ89" s="357">
        <f t="shared" si="92"/>
        <v>0</v>
      </c>
      <c r="BA89" s="357">
        <f t="shared" si="92"/>
        <v>0</v>
      </c>
      <c r="BB89" s="357">
        <f t="shared" si="92"/>
        <v>0</v>
      </c>
      <c r="BC89" s="357">
        <f t="shared" si="92"/>
        <v>0</v>
      </c>
      <c r="BD89" s="357">
        <f t="shared" si="92"/>
        <v>0</v>
      </c>
      <c r="BE89" s="357">
        <f t="shared" si="92"/>
        <v>0</v>
      </c>
      <c r="BF89" s="357">
        <f t="shared" si="92"/>
        <v>0</v>
      </c>
      <c r="BG89" s="357">
        <f t="shared" si="92"/>
        <v>0</v>
      </c>
      <c r="BH89" s="357">
        <f t="shared" si="92"/>
        <v>0</v>
      </c>
      <c r="BI89" s="357">
        <f t="shared" si="92"/>
        <v>0</v>
      </c>
      <c r="BJ89" s="357">
        <f t="shared" si="92"/>
        <v>0</v>
      </c>
      <c r="BK89" s="357">
        <f t="shared" si="92"/>
        <v>0</v>
      </c>
      <c r="BL89" s="357">
        <f t="shared" si="92"/>
        <v>0</v>
      </c>
      <c r="BM89" s="357">
        <f t="shared" si="92"/>
        <v>0</v>
      </c>
      <c r="BN89" s="357">
        <f>BN83+BN84+BN88+BN85</f>
        <v>0</v>
      </c>
      <c r="BO89" s="259">
        <f>NPV(Home!$D$24,F89:BN89)+E89</f>
        <v>0</v>
      </c>
    </row>
    <row r="90" spans="2:67" ht="12.75">
      <c r="B90" s="267"/>
      <c r="C90" s="14"/>
      <c r="D90" s="14"/>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259"/>
    </row>
    <row r="91" spans="2:67" ht="12.75">
      <c r="B91" s="564" t="s">
        <v>272</v>
      </c>
      <c r="C91" s="570"/>
      <c r="D91" s="570"/>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271"/>
    </row>
    <row r="92" spans="2:67" ht="12.75">
      <c r="B92" s="272"/>
      <c r="C92" s="14" t="s">
        <v>257</v>
      </c>
      <c r="D92" s="14" t="str">
        <f>IF(C6="railbelt south of Alaska Range","MCF per year","gallons per year")</f>
        <v>MCF per year</v>
      </c>
      <c r="E92" s="406">
        <f t="shared" ref="E92:AJ92" si="93">IF(AND(E61+1&gt;$D$30,E61&lt;$D$31+$D$30),$D$33,0)</f>
        <v>0</v>
      </c>
      <c r="F92" s="406">
        <f t="shared" si="93"/>
        <v>0</v>
      </c>
      <c r="G92" s="406">
        <f t="shared" si="93"/>
        <v>0</v>
      </c>
      <c r="H92" s="406">
        <f t="shared" si="93"/>
        <v>0</v>
      </c>
      <c r="I92" s="406">
        <f t="shared" si="93"/>
        <v>0</v>
      </c>
      <c r="J92" s="406">
        <f t="shared" si="93"/>
        <v>0</v>
      </c>
      <c r="K92" s="406">
        <f t="shared" si="93"/>
        <v>0</v>
      </c>
      <c r="L92" s="406">
        <f t="shared" si="93"/>
        <v>0</v>
      </c>
      <c r="M92" s="406">
        <f t="shared" si="93"/>
        <v>0</v>
      </c>
      <c r="N92" s="406">
        <f t="shared" si="93"/>
        <v>0</v>
      </c>
      <c r="O92" s="406">
        <f t="shared" si="93"/>
        <v>0</v>
      </c>
      <c r="P92" s="406">
        <f t="shared" si="93"/>
        <v>0</v>
      </c>
      <c r="Q92" s="406">
        <f t="shared" si="93"/>
        <v>0</v>
      </c>
      <c r="R92" s="406">
        <f t="shared" si="93"/>
        <v>0</v>
      </c>
      <c r="S92" s="406">
        <f t="shared" si="93"/>
        <v>0</v>
      </c>
      <c r="T92" s="406">
        <f t="shared" si="93"/>
        <v>0</v>
      </c>
      <c r="U92" s="406">
        <f t="shared" si="93"/>
        <v>0</v>
      </c>
      <c r="V92" s="406">
        <f t="shared" si="93"/>
        <v>0</v>
      </c>
      <c r="W92" s="406">
        <f t="shared" si="93"/>
        <v>0</v>
      </c>
      <c r="X92" s="406">
        <f t="shared" si="93"/>
        <v>0</v>
      </c>
      <c r="Y92" s="406">
        <f t="shared" si="93"/>
        <v>0</v>
      </c>
      <c r="Z92" s="406">
        <f t="shared" si="93"/>
        <v>0</v>
      </c>
      <c r="AA92" s="406">
        <f t="shared" si="93"/>
        <v>0</v>
      </c>
      <c r="AB92" s="406">
        <f t="shared" si="93"/>
        <v>0</v>
      </c>
      <c r="AC92" s="406">
        <f t="shared" si="93"/>
        <v>0</v>
      </c>
      <c r="AD92" s="406">
        <f t="shared" si="93"/>
        <v>0</v>
      </c>
      <c r="AE92" s="406">
        <f t="shared" si="93"/>
        <v>0</v>
      </c>
      <c r="AF92" s="406">
        <f t="shared" si="93"/>
        <v>0</v>
      </c>
      <c r="AG92" s="406">
        <f t="shared" si="93"/>
        <v>0</v>
      </c>
      <c r="AH92" s="406">
        <f t="shared" si="93"/>
        <v>0</v>
      </c>
      <c r="AI92" s="406">
        <f t="shared" si="93"/>
        <v>0</v>
      </c>
      <c r="AJ92" s="406">
        <f t="shared" si="93"/>
        <v>0</v>
      </c>
      <c r="AK92" s="406">
        <f t="shared" ref="AK92:BN92" si="94">IF(AND(AK61+1&gt;$D$30,AK61&lt;$D$31+$D$30),$D$33,0)</f>
        <v>0</v>
      </c>
      <c r="AL92" s="406">
        <f t="shared" si="94"/>
        <v>0</v>
      </c>
      <c r="AM92" s="406">
        <f t="shared" si="94"/>
        <v>0</v>
      </c>
      <c r="AN92" s="406">
        <f t="shared" si="94"/>
        <v>0</v>
      </c>
      <c r="AO92" s="406">
        <f t="shared" si="94"/>
        <v>0</v>
      </c>
      <c r="AP92" s="406">
        <f t="shared" si="94"/>
        <v>0</v>
      </c>
      <c r="AQ92" s="406">
        <f t="shared" si="94"/>
        <v>0</v>
      </c>
      <c r="AR92" s="406">
        <f t="shared" si="94"/>
        <v>0</v>
      </c>
      <c r="AS92" s="406">
        <f t="shared" si="94"/>
        <v>0</v>
      </c>
      <c r="AT92" s="406">
        <f t="shared" si="94"/>
        <v>0</v>
      </c>
      <c r="AU92" s="406">
        <f t="shared" si="94"/>
        <v>0</v>
      </c>
      <c r="AV92" s="406">
        <f t="shared" si="94"/>
        <v>0</v>
      </c>
      <c r="AW92" s="406">
        <f t="shared" si="94"/>
        <v>0</v>
      </c>
      <c r="AX92" s="406">
        <f t="shared" si="94"/>
        <v>0</v>
      </c>
      <c r="AY92" s="406">
        <f t="shared" si="94"/>
        <v>0</v>
      </c>
      <c r="AZ92" s="406">
        <f t="shared" si="94"/>
        <v>0</v>
      </c>
      <c r="BA92" s="406">
        <f t="shared" si="94"/>
        <v>0</v>
      </c>
      <c r="BB92" s="406">
        <f t="shared" si="94"/>
        <v>0</v>
      </c>
      <c r="BC92" s="406">
        <f t="shared" si="94"/>
        <v>0</v>
      </c>
      <c r="BD92" s="406">
        <f t="shared" si="94"/>
        <v>0</v>
      </c>
      <c r="BE92" s="406">
        <f t="shared" si="94"/>
        <v>0</v>
      </c>
      <c r="BF92" s="406">
        <f t="shared" si="94"/>
        <v>0</v>
      </c>
      <c r="BG92" s="406">
        <f t="shared" si="94"/>
        <v>0</v>
      </c>
      <c r="BH92" s="406">
        <f t="shared" si="94"/>
        <v>0</v>
      </c>
      <c r="BI92" s="406">
        <f t="shared" si="94"/>
        <v>0</v>
      </c>
      <c r="BJ92" s="406">
        <f t="shared" si="94"/>
        <v>0</v>
      </c>
      <c r="BK92" s="406">
        <f t="shared" si="94"/>
        <v>0</v>
      </c>
      <c r="BL92" s="406">
        <f t="shared" si="94"/>
        <v>0</v>
      </c>
      <c r="BM92" s="406">
        <f t="shared" si="94"/>
        <v>0</v>
      </c>
      <c r="BN92" s="406">
        <f t="shared" si="94"/>
        <v>0</v>
      </c>
      <c r="BO92" s="259"/>
    </row>
    <row r="93" spans="2:67" ht="12.75">
      <c r="B93" s="272" t="s">
        <v>265</v>
      </c>
      <c r="C93" s="14" t="s">
        <v>259</v>
      </c>
      <c r="D93" s="14" t="str">
        <f>IF(C6="railbelt south of alaska range","$ per MCF","$ per gallon")</f>
        <v>$ per MCF</v>
      </c>
      <c r="E93" s="360"/>
      <c r="F93" s="360"/>
      <c r="G93" s="360"/>
      <c r="H93" s="360"/>
      <c r="I93" s="360"/>
      <c r="J93" s="360"/>
      <c r="K93" s="360"/>
      <c r="L93" s="360"/>
      <c r="M93" s="360"/>
      <c r="N93" s="360"/>
      <c r="O93" s="360"/>
      <c r="P93" s="360"/>
      <c r="Q93" s="360"/>
      <c r="R93" s="360"/>
      <c r="S93" s="360"/>
      <c r="T93" s="360"/>
      <c r="U93" s="360"/>
      <c r="V93" s="360"/>
      <c r="W93" s="360"/>
      <c r="X93" s="360"/>
      <c r="Y93" s="360"/>
      <c r="Z93" s="360"/>
      <c r="AA93" s="360"/>
      <c r="AB93" s="360"/>
      <c r="AC93" s="360"/>
      <c r="AD93" s="360"/>
      <c r="AE93" s="360"/>
      <c r="AF93" s="360"/>
      <c r="AG93" s="360"/>
      <c r="AH93" s="360"/>
      <c r="AI93" s="360"/>
      <c r="AJ93" s="360"/>
      <c r="AK93" s="360"/>
      <c r="AL93" s="360"/>
      <c r="AM93" s="360"/>
      <c r="AN93" s="360"/>
      <c r="AO93" s="360"/>
      <c r="AP93" s="360"/>
      <c r="AQ93" s="360"/>
      <c r="AR93" s="360"/>
      <c r="AS93" s="360"/>
      <c r="AT93" s="360"/>
      <c r="AU93" s="360"/>
      <c r="AV93" s="360"/>
      <c r="AW93" s="360"/>
      <c r="AX93" s="360"/>
      <c r="AY93" s="360"/>
      <c r="AZ93" s="360"/>
      <c r="BA93" s="360"/>
      <c r="BB93" s="360"/>
      <c r="BC93" s="360"/>
      <c r="BD93" s="360"/>
      <c r="BE93" s="360"/>
      <c r="BF93" s="360"/>
      <c r="BG93" s="360"/>
      <c r="BH93" s="360"/>
      <c r="BI93" s="360"/>
      <c r="BJ93" s="360"/>
      <c r="BK93" s="360"/>
      <c r="BL93" s="360"/>
      <c r="BM93" s="360"/>
      <c r="BN93" s="360"/>
      <c r="BO93" s="259"/>
    </row>
    <row r="94" spans="2:67" ht="12.75">
      <c r="B94" s="272" t="s">
        <v>265</v>
      </c>
      <c r="C94" s="117" t="s">
        <v>505</v>
      </c>
      <c r="D94" s="14" t="s">
        <v>255</v>
      </c>
      <c r="E94" s="170"/>
      <c r="F94" s="170"/>
      <c r="G94" s="170"/>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70"/>
      <c r="AV94" s="170"/>
      <c r="AW94" s="170"/>
      <c r="AX94" s="170"/>
      <c r="AY94" s="170"/>
      <c r="AZ94" s="170"/>
      <c r="BA94" s="170"/>
      <c r="BB94" s="170"/>
      <c r="BC94" s="170"/>
      <c r="BD94" s="170"/>
      <c r="BE94" s="170"/>
      <c r="BF94" s="170"/>
      <c r="BG94" s="170"/>
      <c r="BH94" s="170"/>
      <c r="BI94" s="170"/>
      <c r="BJ94" s="170"/>
      <c r="BK94" s="170"/>
      <c r="BL94" s="170"/>
      <c r="BM94" s="170"/>
      <c r="BN94" s="170"/>
      <c r="BO94" s="259">
        <f>NPV(Home!$D$24,F94:BN94)+E94</f>
        <v>0</v>
      </c>
    </row>
    <row r="95" spans="2:67" ht="12.75">
      <c r="B95" s="272" t="s">
        <v>265</v>
      </c>
      <c r="C95" s="117" t="s">
        <v>6</v>
      </c>
      <c r="D95" s="14" t="s">
        <v>255</v>
      </c>
      <c r="E95" s="170"/>
      <c r="F95" s="170"/>
      <c r="G95" s="170"/>
      <c r="H95" s="170"/>
      <c r="I95" s="170"/>
      <c r="J95" s="170"/>
      <c r="K95" s="170"/>
      <c r="L95" s="170"/>
      <c r="M95" s="170"/>
      <c r="N95" s="170"/>
      <c r="O95" s="170"/>
      <c r="P95" s="170"/>
      <c r="Q95" s="170"/>
      <c r="R95" s="170"/>
      <c r="S95" s="170"/>
      <c r="T95" s="170"/>
      <c r="U95" s="170"/>
      <c r="V95" s="170"/>
      <c r="W95" s="170"/>
      <c r="X95" s="170"/>
      <c r="Y95" s="170"/>
      <c r="Z95" s="170"/>
      <c r="AA95" s="170"/>
      <c r="AB95" s="170"/>
      <c r="AC95" s="170"/>
      <c r="AD95" s="170"/>
      <c r="AE95" s="170"/>
      <c r="AF95" s="170"/>
      <c r="AG95" s="170"/>
      <c r="AH95" s="170"/>
      <c r="AI95" s="170"/>
      <c r="AJ95" s="170"/>
      <c r="AK95" s="170"/>
      <c r="AL95" s="170"/>
      <c r="AM95" s="170"/>
      <c r="AN95" s="170"/>
      <c r="AO95" s="170"/>
      <c r="AP95" s="170"/>
      <c r="AQ95" s="170"/>
      <c r="AR95" s="170"/>
      <c r="AS95" s="170"/>
      <c r="AT95" s="170"/>
      <c r="AU95" s="170"/>
      <c r="AV95" s="170"/>
      <c r="AW95" s="170"/>
      <c r="AX95" s="170"/>
      <c r="AY95" s="170"/>
      <c r="AZ95" s="170"/>
      <c r="BA95" s="170"/>
      <c r="BB95" s="170"/>
      <c r="BC95" s="170"/>
      <c r="BD95" s="170"/>
      <c r="BE95" s="170"/>
      <c r="BF95" s="170"/>
      <c r="BG95" s="170"/>
      <c r="BH95" s="170"/>
      <c r="BI95" s="170"/>
      <c r="BJ95" s="170"/>
      <c r="BK95" s="170"/>
      <c r="BL95" s="170"/>
      <c r="BM95" s="170"/>
      <c r="BN95" s="170"/>
      <c r="BO95" s="259">
        <f>NPV(Home!$D$24,F95:BN95)+E95</f>
        <v>0</v>
      </c>
    </row>
    <row r="96" spans="2:67" ht="12.75">
      <c r="B96" s="267"/>
      <c r="C96" s="117" t="s">
        <v>506</v>
      </c>
      <c r="D96" s="14" t="s">
        <v>255</v>
      </c>
      <c r="E96" s="358">
        <f t="shared" ref="E96:BG96" si="95">E92*E93</f>
        <v>0</v>
      </c>
      <c r="F96" s="358">
        <f t="shared" si="95"/>
        <v>0</v>
      </c>
      <c r="G96" s="358">
        <f t="shared" si="95"/>
        <v>0</v>
      </c>
      <c r="H96" s="358">
        <f t="shared" si="95"/>
        <v>0</v>
      </c>
      <c r="I96" s="358">
        <f t="shared" si="95"/>
        <v>0</v>
      </c>
      <c r="J96" s="358">
        <f t="shared" si="95"/>
        <v>0</v>
      </c>
      <c r="K96" s="358">
        <f t="shared" si="95"/>
        <v>0</v>
      </c>
      <c r="L96" s="358">
        <f t="shared" si="95"/>
        <v>0</v>
      </c>
      <c r="M96" s="358">
        <f t="shared" si="95"/>
        <v>0</v>
      </c>
      <c r="N96" s="358">
        <f t="shared" si="95"/>
        <v>0</v>
      </c>
      <c r="O96" s="358">
        <f t="shared" si="95"/>
        <v>0</v>
      </c>
      <c r="P96" s="358">
        <f t="shared" si="95"/>
        <v>0</v>
      </c>
      <c r="Q96" s="358">
        <f t="shared" si="95"/>
        <v>0</v>
      </c>
      <c r="R96" s="358">
        <f t="shared" si="95"/>
        <v>0</v>
      </c>
      <c r="S96" s="358">
        <f t="shared" si="95"/>
        <v>0</v>
      </c>
      <c r="T96" s="358">
        <f t="shared" si="95"/>
        <v>0</v>
      </c>
      <c r="U96" s="358">
        <f t="shared" si="95"/>
        <v>0</v>
      </c>
      <c r="V96" s="358">
        <f t="shared" si="95"/>
        <v>0</v>
      </c>
      <c r="W96" s="358">
        <f t="shared" si="95"/>
        <v>0</v>
      </c>
      <c r="X96" s="358">
        <f t="shared" si="95"/>
        <v>0</v>
      </c>
      <c r="Y96" s="358">
        <f t="shared" si="95"/>
        <v>0</v>
      </c>
      <c r="Z96" s="358">
        <f t="shared" si="95"/>
        <v>0</v>
      </c>
      <c r="AA96" s="358">
        <f t="shared" si="95"/>
        <v>0</v>
      </c>
      <c r="AB96" s="358">
        <f t="shared" si="95"/>
        <v>0</v>
      </c>
      <c r="AC96" s="358">
        <f t="shared" si="95"/>
        <v>0</v>
      </c>
      <c r="AD96" s="358">
        <f t="shared" si="95"/>
        <v>0</v>
      </c>
      <c r="AE96" s="358">
        <f t="shared" si="95"/>
        <v>0</v>
      </c>
      <c r="AF96" s="358">
        <f t="shared" si="95"/>
        <v>0</v>
      </c>
      <c r="AG96" s="358">
        <f t="shared" si="95"/>
        <v>0</v>
      </c>
      <c r="AH96" s="358">
        <f t="shared" si="95"/>
        <v>0</v>
      </c>
      <c r="AI96" s="358">
        <f t="shared" si="95"/>
        <v>0</v>
      </c>
      <c r="AJ96" s="358">
        <f t="shared" si="95"/>
        <v>0</v>
      </c>
      <c r="AK96" s="358">
        <f t="shared" si="95"/>
        <v>0</v>
      </c>
      <c r="AL96" s="358">
        <f t="shared" si="95"/>
        <v>0</v>
      </c>
      <c r="AM96" s="358">
        <f t="shared" si="95"/>
        <v>0</v>
      </c>
      <c r="AN96" s="358">
        <f t="shared" si="95"/>
        <v>0</v>
      </c>
      <c r="AO96" s="358">
        <f t="shared" si="95"/>
        <v>0</v>
      </c>
      <c r="AP96" s="358">
        <f t="shared" si="95"/>
        <v>0</v>
      </c>
      <c r="AQ96" s="358">
        <f t="shared" si="95"/>
        <v>0</v>
      </c>
      <c r="AR96" s="358">
        <f t="shared" si="95"/>
        <v>0</v>
      </c>
      <c r="AS96" s="358">
        <f t="shared" si="95"/>
        <v>0</v>
      </c>
      <c r="AT96" s="358">
        <f t="shared" si="95"/>
        <v>0</v>
      </c>
      <c r="AU96" s="358">
        <f t="shared" si="95"/>
        <v>0</v>
      </c>
      <c r="AV96" s="358">
        <f t="shared" si="95"/>
        <v>0</v>
      </c>
      <c r="AW96" s="358">
        <f t="shared" si="95"/>
        <v>0</v>
      </c>
      <c r="AX96" s="358">
        <f t="shared" si="95"/>
        <v>0</v>
      </c>
      <c r="AY96" s="358">
        <f t="shared" si="95"/>
        <v>0</v>
      </c>
      <c r="AZ96" s="358">
        <f t="shared" si="95"/>
        <v>0</v>
      </c>
      <c r="BA96" s="358">
        <f t="shared" si="95"/>
        <v>0</v>
      </c>
      <c r="BB96" s="358">
        <f t="shared" si="95"/>
        <v>0</v>
      </c>
      <c r="BC96" s="358">
        <f t="shared" si="95"/>
        <v>0</v>
      </c>
      <c r="BD96" s="358">
        <f t="shared" si="95"/>
        <v>0</v>
      </c>
      <c r="BE96" s="358">
        <f t="shared" si="95"/>
        <v>0</v>
      </c>
      <c r="BF96" s="358">
        <f t="shared" si="95"/>
        <v>0</v>
      </c>
      <c r="BG96" s="358">
        <f t="shared" si="95"/>
        <v>0</v>
      </c>
      <c r="BH96" s="358">
        <f t="shared" ref="BH96:BN96" si="96">BH92*BH93</f>
        <v>0</v>
      </c>
      <c r="BI96" s="358">
        <f t="shared" si="96"/>
        <v>0</v>
      </c>
      <c r="BJ96" s="358">
        <f t="shared" si="96"/>
        <v>0</v>
      </c>
      <c r="BK96" s="358">
        <f t="shared" si="96"/>
        <v>0</v>
      </c>
      <c r="BL96" s="358">
        <f t="shared" si="96"/>
        <v>0</v>
      </c>
      <c r="BM96" s="358">
        <f t="shared" si="96"/>
        <v>0</v>
      </c>
      <c r="BN96" s="358">
        <f t="shared" si="96"/>
        <v>0</v>
      </c>
      <c r="BO96" s="259">
        <f>NPV(Home!$D$24,F96:BN96)+E96</f>
        <v>0</v>
      </c>
    </row>
    <row r="97" spans="2:70" s="19" customFormat="1" ht="13.5" thickBot="1">
      <c r="B97" s="275"/>
      <c r="C97" s="264" t="s">
        <v>326</v>
      </c>
      <c r="D97" s="264" t="s">
        <v>255</v>
      </c>
      <c r="E97" s="359">
        <f t="shared" ref="E97:BG97" si="97">E96+E95+E94</f>
        <v>0</v>
      </c>
      <c r="F97" s="359">
        <f t="shared" si="97"/>
        <v>0</v>
      </c>
      <c r="G97" s="359">
        <f t="shared" si="97"/>
        <v>0</v>
      </c>
      <c r="H97" s="359">
        <f t="shared" si="97"/>
        <v>0</v>
      </c>
      <c r="I97" s="359">
        <f t="shared" si="97"/>
        <v>0</v>
      </c>
      <c r="J97" s="359">
        <f t="shared" si="97"/>
        <v>0</v>
      </c>
      <c r="K97" s="359">
        <f t="shared" si="97"/>
        <v>0</v>
      </c>
      <c r="L97" s="359">
        <f t="shared" si="97"/>
        <v>0</v>
      </c>
      <c r="M97" s="359">
        <f t="shared" si="97"/>
        <v>0</v>
      </c>
      <c r="N97" s="359">
        <f t="shared" si="97"/>
        <v>0</v>
      </c>
      <c r="O97" s="359">
        <f t="shared" si="97"/>
        <v>0</v>
      </c>
      <c r="P97" s="359">
        <f t="shared" si="97"/>
        <v>0</v>
      </c>
      <c r="Q97" s="359">
        <f t="shared" si="97"/>
        <v>0</v>
      </c>
      <c r="R97" s="359">
        <f t="shared" si="97"/>
        <v>0</v>
      </c>
      <c r="S97" s="359">
        <f t="shared" si="97"/>
        <v>0</v>
      </c>
      <c r="T97" s="359">
        <f t="shared" si="97"/>
        <v>0</v>
      </c>
      <c r="U97" s="359">
        <f t="shared" si="97"/>
        <v>0</v>
      </c>
      <c r="V97" s="359">
        <f t="shared" si="97"/>
        <v>0</v>
      </c>
      <c r="W97" s="359">
        <f t="shared" si="97"/>
        <v>0</v>
      </c>
      <c r="X97" s="359">
        <f t="shared" si="97"/>
        <v>0</v>
      </c>
      <c r="Y97" s="359">
        <f t="shared" si="97"/>
        <v>0</v>
      </c>
      <c r="Z97" s="359">
        <f t="shared" si="97"/>
        <v>0</v>
      </c>
      <c r="AA97" s="359">
        <f t="shared" si="97"/>
        <v>0</v>
      </c>
      <c r="AB97" s="359">
        <f t="shared" si="97"/>
        <v>0</v>
      </c>
      <c r="AC97" s="359">
        <f t="shared" si="97"/>
        <v>0</v>
      </c>
      <c r="AD97" s="359">
        <f t="shared" si="97"/>
        <v>0</v>
      </c>
      <c r="AE97" s="359">
        <f t="shared" si="97"/>
        <v>0</v>
      </c>
      <c r="AF97" s="359">
        <f t="shared" si="97"/>
        <v>0</v>
      </c>
      <c r="AG97" s="359">
        <f t="shared" si="97"/>
        <v>0</v>
      </c>
      <c r="AH97" s="359">
        <f t="shared" si="97"/>
        <v>0</v>
      </c>
      <c r="AI97" s="359">
        <f t="shared" si="97"/>
        <v>0</v>
      </c>
      <c r="AJ97" s="359">
        <f t="shared" si="97"/>
        <v>0</v>
      </c>
      <c r="AK97" s="359">
        <f t="shared" si="97"/>
        <v>0</v>
      </c>
      <c r="AL97" s="359">
        <f t="shared" si="97"/>
        <v>0</v>
      </c>
      <c r="AM97" s="359">
        <f t="shared" si="97"/>
        <v>0</v>
      </c>
      <c r="AN97" s="359">
        <f t="shared" si="97"/>
        <v>0</v>
      </c>
      <c r="AO97" s="359">
        <f t="shared" si="97"/>
        <v>0</v>
      </c>
      <c r="AP97" s="359">
        <f t="shared" si="97"/>
        <v>0</v>
      </c>
      <c r="AQ97" s="359">
        <f t="shared" si="97"/>
        <v>0</v>
      </c>
      <c r="AR97" s="359">
        <f t="shared" si="97"/>
        <v>0</v>
      </c>
      <c r="AS97" s="359">
        <f t="shared" si="97"/>
        <v>0</v>
      </c>
      <c r="AT97" s="359">
        <f t="shared" si="97"/>
        <v>0</v>
      </c>
      <c r="AU97" s="359">
        <f t="shared" si="97"/>
        <v>0</v>
      </c>
      <c r="AV97" s="359">
        <f t="shared" si="97"/>
        <v>0</v>
      </c>
      <c r="AW97" s="359">
        <f t="shared" si="97"/>
        <v>0</v>
      </c>
      <c r="AX97" s="359">
        <f t="shared" si="97"/>
        <v>0</v>
      </c>
      <c r="AY97" s="359">
        <f t="shared" si="97"/>
        <v>0</v>
      </c>
      <c r="AZ97" s="359">
        <f t="shared" si="97"/>
        <v>0</v>
      </c>
      <c r="BA97" s="359">
        <f t="shared" si="97"/>
        <v>0</v>
      </c>
      <c r="BB97" s="359">
        <f t="shared" si="97"/>
        <v>0</v>
      </c>
      <c r="BC97" s="359">
        <f t="shared" si="97"/>
        <v>0</v>
      </c>
      <c r="BD97" s="359">
        <f t="shared" si="97"/>
        <v>0</v>
      </c>
      <c r="BE97" s="359">
        <f t="shared" si="97"/>
        <v>0</v>
      </c>
      <c r="BF97" s="359">
        <f t="shared" si="97"/>
        <v>0</v>
      </c>
      <c r="BG97" s="359">
        <f t="shared" si="97"/>
        <v>0</v>
      </c>
      <c r="BH97" s="359">
        <f t="shared" ref="BH97:BN97" si="98">BH96+BH95+BH94</f>
        <v>0</v>
      </c>
      <c r="BI97" s="359">
        <f t="shared" si="98"/>
        <v>0</v>
      </c>
      <c r="BJ97" s="359">
        <f t="shared" si="98"/>
        <v>0</v>
      </c>
      <c r="BK97" s="359">
        <f t="shared" si="98"/>
        <v>0</v>
      </c>
      <c r="BL97" s="359">
        <f t="shared" si="98"/>
        <v>0</v>
      </c>
      <c r="BM97" s="359">
        <f t="shared" si="98"/>
        <v>0</v>
      </c>
      <c r="BN97" s="359">
        <f t="shared" si="98"/>
        <v>0</v>
      </c>
      <c r="BO97" s="265">
        <f>NPV(Home!$D$24,F97:BN97)+E97</f>
        <v>0</v>
      </c>
    </row>
    <row r="98" spans="2:70" ht="12.75">
      <c r="B98" s="30"/>
      <c r="C98" s="14"/>
      <c r="D98" s="14"/>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2"/>
    </row>
    <row r="99" spans="2:70" ht="12.75">
      <c r="B99" s="3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row>
    <row r="100" spans="2:70" ht="12.75">
      <c r="B100" s="3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row>
    <row r="101" spans="2:70" ht="12.75">
      <c r="B101" s="3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4"/>
      <c r="BQ101" s="14"/>
      <c r="BR101" s="14"/>
    </row>
    <row r="102" spans="2:70" ht="12.75">
      <c r="B102" s="3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4"/>
      <c r="BQ102" s="14"/>
      <c r="BR102" s="14"/>
    </row>
    <row r="103" spans="2:70" ht="12.75">
      <c r="B103" s="3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4"/>
      <c r="BQ103" s="14"/>
      <c r="BR103" s="14"/>
    </row>
    <row r="104" spans="2:70" ht="12.75">
      <c r="B104" s="3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4"/>
      <c r="BQ104" s="14"/>
      <c r="BR104" s="14"/>
    </row>
    <row r="105" spans="2:70" ht="12.75">
      <c r="B105" s="3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4"/>
      <c r="BQ105" s="14"/>
      <c r="BR105" s="14"/>
    </row>
    <row r="106" spans="2:70" ht="12.75">
      <c r="B106" s="3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4"/>
      <c r="BQ106" s="14"/>
      <c r="BR106" s="14"/>
    </row>
    <row r="107" spans="2:70" ht="12.75">
      <c r="B107" s="3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4"/>
      <c r="BQ107" s="14"/>
      <c r="BR107" s="14"/>
    </row>
    <row r="108" spans="2:70">
      <c r="E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4"/>
      <c r="BQ108" s="14"/>
      <c r="BR108" s="14"/>
    </row>
    <row r="109" spans="2:70">
      <c r="E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4"/>
      <c r="BQ109" s="14"/>
      <c r="BR109" s="14"/>
    </row>
    <row r="110" spans="2:70">
      <c r="E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4"/>
      <c r="BQ110" s="14"/>
      <c r="BR110" s="14"/>
    </row>
    <row r="111" spans="2:70">
      <c r="E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4"/>
      <c r="BQ111" s="14"/>
      <c r="BR111" s="14"/>
    </row>
    <row r="112" spans="2:70">
      <c r="E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4"/>
      <c r="BQ112" s="14"/>
      <c r="BR112" s="14"/>
    </row>
    <row r="113" spans="2:70">
      <c r="E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4"/>
      <c r="BQ113" s="14"/>
      <c r="BR113" s="14"/>
    </row>
    <row r="114" spans="2:70">
      <c r="E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4"/>
      <c r="BQ114" s="14"/>
      <c r="BR114" s="14"/>
    </row>
    <row r="115" spans="2:70">
      <c r="E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4"/>
      <c r="BQ115" s="14"/>
      <c r="BR115" s="14"/>
    </row>
    <row r="116" spans="2:70" ht="12.75">
      <c r="B116" s="30"/>
      <c r="C116" s="10"/>
      <c r="D116" s="10"/>
      <c r="E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4"/>
      <c r="BQ116" s="14"/>
      <c r="BR116" s="14"/>
    </row>
    <row r="117" spans="2:70" ht="12.75">
      <c r="B117" s="30"/>
      <c r="C117" s="10"/>
      <c r="D117" s="10"/>
      <c r="E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4"/>
      <c r="BQ117" s="14"/>
      <c r="BR117" s="14"/>
    </row>
    <row r="118" spans="2:70">
      <c r="E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4"/>
      <c r="BQ118" s="14"/>
      <c r="BR118" s="14"/>
    </row>
    <row r="119" spans="2:70">
      <c r="E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4"/>
      <c r="BQ119" s="14"/>
      <c r="BR119" s="14"/>
    </row>
    <row r="120" spans="2:70">
      <c r="E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4"/>
      <c r="BQ120" s="14"/>
      <c r="BR120" s="14"/>
    </row>
    <row r="121" spans="2:70">
      <c r="E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4"/>
      <c r="BQ121" s="14"/>
      <c r="BR121" s="14"/>
    </row>
    <row r="122" spans="2:70">
      <c r="E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4"/>
      <c r="BQ122" s="14"/>
      <c r="BR122" s="14"/>
    </row>
  </sheetData>
  <mergeCells count="56">
    <mergeCell ref="G47:BO47"/>
    <mergeCell ref="B62:D62"/>
    <mergeCell ref="B72:D72"/>
    <mergeCell ref="B81:D81"/>
    <mergeCell ref="B91:D91"/>
    <mergeCell ref="G46:BO46"/>
    <mergeCell ref="G33:BO33"/>
    <mergeCell ref="G34:BO34"/>
    <mergeCell ref="G35:BO35"/>
    <mergeCell ref="G36:BO36"/>
    <mergeCell ref="G37:BO37"/>
    <mergeCell ref="G38:BO38"/>
    <mergeCell ref="G40:BO40"/>
    <mergeCell ref="G41:BO41"/>
    <mergeCell ref="G42:BO42"/>
    <mergeCell ref="G39:BO39"/>
    <mergeCell ref="G43:BO43"/>
    <mergeCell ref="G44:BO44"/>
    <mergeCell ref="G45:BO45"/>
    <mergeCell ref="G16:BO16"/>
    <mergeCell ref="G17:BO17"/>
    <mergeCell ref="G18:BO18"/>
    <mergeCell ref="G19:BO19"/>
    <mergeCell ref="G32:BO32"/>
    <mergeCell ref="G21:BO21"/>
    <mergeCell ref="G22:BO22"/>
    <mergeCell ref="G23:BO23"/>
    <mergeCell ref="G24:BO24"/>
    <mergeCell ref="G25:BO25"/>
    <mergeCell ref="G26:BO26"/>
    <mergeCell ref="G27:BO27"/>
    <mergeCell ref="G28:BO28"/>
    <mergeCell ref="G29:BO29"/>
    <mergeCell ref="G30:BO30"/>
    <mergeCell ref="G31:BO31"/>
    <mergeCell ref="G11:BO11"/>
    <mergeCell ref="G12:BO12"/>
    <mergeCell ref="G13:BO13"/>
    <mergeCell ref="G14:BO14"/>
    <mergeCell ref="G15:BO15"/>
    <mergeCell ref="B45:B46"/>
    <mergeCell ref="C4:D4"/>
    <mergeCell ref="C5:D5"/>
    <mergeCell ref="C6:D6"/>
    <mergeCell ref="G6:BO6"/>
    <mergeCell ref="C7:D7"/>
    <mergeCell ref="G7:BO7"/>
    <mergeCell ref="G4:BO4"/>
    <mergeCell ref="G5:BO5"/>
    <mergeCell ref="C8:D8"/>
    <mergeCell ref="G8:BO8"/>
    <mergeCell ref="C9:D9"/>
    <mergeCell ref="G9:BO9"/>
    <mergeCell ref="C10:D10"/>
    <mergeCell ref="G10:BO10"/>
    <mergeCell ref="G20:BO20"/>
  </mergeCells>
  <dataValidations count="3">
    <dataValidation type="list" allowBlank="1" showInputMessage="1" showErrorMessage="1" promptTitle="Tip:" prompt="Please select from list." sqref="C7:D7">
      <formula1>RE_Technology</formula1>
    </dataValidation>
    <dataValidation type="list" allowBlank="1" showInputMessage="1" showErrorMessage="1" promptTitle="Tip:" prompt="Please select from list." sqref="C6:D6">
      <formula1>Region</formula1>
    </dataValidation>
    <dataValidation allowBlank="1" showInputMessage="1" showErrorMessage="1" promptTitle="Note:" prompt="Only include benefit beyond fuel displament, when appropriate." sqref="D39"/>
  </dataValidations>
  <pageMargins left="0.75" right="0.75" top="1" bottom="1" header="0.5" footer="0.5"/>
  <pageSetup orientation="portrait"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14:formula1>
            <xm:f>'999-Calc'!$B$9:$B$12</xm:f>
          </x14:formula1>
          <xm:sqref>C43</xm:sqref>
        </x14:dataValidation>
        <x14:dataValidation type="list" allowBlank="1" showInputMessage="1" showErrorMessage="1" promptTitle="Tip:" prompt="Please select community name from list.">
          <x14:formula1>
            <xm:f>'Diesel Fuel Prices'!$C$6:$C$191</xm:f>
          </x14:formula1>
          <xm:sqref>C5:D5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92D050"/>
  </sheetPr>
  <dimension ref="A1:BR125"/>
  <sheetViews>
    <sheetView topLeftCell="A10" zoomScaleNormal="100" workbookViewId="0">
      <pane xSplit="4" topLeftCell="E1" activePane="topRight" state="frozen"/>
      <selection activeCell="A60" sqref="A60"/>
      <selection pane="topRight" activeCell="BO101" sqref="BO101"/>
    </sheetView>
  </sheetViews>
  <sheetFormatPr defaultColWidth="9.140625" defaultRowHeight="15"/>
  <cols>
    <col min="1" max="1" width="4.140625" style="17" customWidth="1"/>
    <col min="2" max="2" width="31.42578125" style="116" customWidth="1"/>
    <col min="3" max="3" width="41.140625" style="11" customWidth="1"/>
    <col min="4" max="4" width="23.85546875" style="11" bestFit="1" customWidth="1"/>
    <col min="5" max="5" width="11.28515625" style="11" bestFit="1" customWidth="1"/>
    <col min="6" max="6" width="9.85546875" style="11" customWidth="1"/>
    <col min="7" max="7" width="7.5703125" style="11" bestFit="1" customWidth="1"/>
    <col min="8" max="8" width="10" style="11" customWidth="1"/>
    <col min="9" max="9" width="9.85546875" style="11" customWidth="1"/>
    <col min="10" max="10" width="12" style="11" bestFit="1" customWidth="1"/>
    <col min="11" max="13" width="12.140625" style="11" bestFit="1" customWidth="1"/>
    <col min="14" max="18" width="12" style="11" bestFit="1" customWidth="1"/>
    <col min="19" max="21" width="12.140625" style="11" bestFit="1" customWidth="1"/>
    <col min="22" max="22" width="12" style="11" bestFit="1" customWidth="1"/>
    <col min="23" max="25" width="12.140625" style="11" bestFit="1" customWidth="1"/>
    <col min="26" max="26" width="12" style="11" bestFit="1" customWidth="1"/>
    <col min="27" max="28" width="12.140625" style="11" bestFit="1" customWidth="1"/>
    <col min="29" max="32" width="7.5703125" style="11" bestFit="1" customWidth="1"/>
    <col min="33" max="34" width="7.140625" style="11" bestFit="1" customWidth="1"/>
    <col min="35" max="41" width="7.5703125" style="11" bestFit="1" customWidth="1"/>
    <col min="42" max="42" width="8" style="11" bestFit="1" customWidth="1"/>
    <col min="43" max="43" width="8.28515625" style="11" bestFit="1" customWidth="1"/>
    <col min="44" max="44" width="8" style="11" bestFit="1" customWidth="1"/>
    <col min="45" max="51" width="8.28515625" style="11" bestFit="1" customWidth="1"/>
    <col min="52" max="52" width="8" style="11" bestFit="1" customWidth="1"/>
    <col min="53" max="65" width="8.28515625" style="11" bestFit="1" customWidth="1"/>
    <col min="66" max="66" width="8.28515625" style="11" customWidth="1"/>
    <col min="67" max="67" width="14.28515625" style="11" customWidth="1"/>
    <col min="68" max="74" width="14.140625" style="17" customWidth="1"/>
    <col min="75" max="16384" width="9.140625" style="17"/>
  </cols>
  <sheetData>
    <row r="1" spans="1:67" ht="16.5" thickBot="1">
      <c r="A1" s="276" t="s">
        <v>567</v>
      </c>
      <c r="B1" s="277"/>
      <c r="C1" s="278"/>
      <c r="D1" s="278"/>
      <c r="E1" s="278"/>
      <c r="F1" s="279"/>
      <c r="G1" s="278"/>
      <c r="H1" s="278"/>
      <c r="I1" s="278"/>
      <c r="J1" s="278"/>
      <c r="K1" s="278"/>
      <c r="L1" s="278"/>
      <c r="M1" s="278"/>
      <c r="N1" s="278"/>
      <c r="O1" s="278"/>
      <c r="P1" s="278"/>
      <c r="Q1" s="278"/>
      <c r="R1" s="278"/>
      <c r="S1" s="278"/>
      <c r="T1" s="278"/>
      <c r="U1" s="278"/>
      <c r="V1" s="278"/>
      <c r="W1" s="278"/>
      <c r="X1" s="278"/>
      <c r="Y1" s="278"/>
      <c r="Z1" s="278"/>
      <c r="AA1" s="278"/>
      <c r="AB1" s="278"/>
      <c r="AC1" s="278"/>
      <c r="AD1" s="278"/>
      <c r="AE1" s="278"/>
      <c r="AF1" s="278"/>
      <c r="AG1" s="278"/>
      <c r="AH1" s="278"/>
      <c r="AI1" s="278"/>
      <c r="AJ1" s="278"/>
      <c r="AK1" s="278"/>
      <c r="AL1" s="278"/>
      <c r="AM1" s="278"/>
      <c r="AN1" s="278"/>
      <c r="AO1" s="278"/>
      <c r="AP1" s="278"/>
      <c r="AQ1" s="278"/>
      <c r="AR1" s="278"/>
      <c r="AS1" s="278"/>
      <c r="AT1" s="278"/>
      <c r="AU1" s="278"/>
      <c r="AV1" s="278"/>
      <c r="AW1" s="278"/>
      <c r="AX1" s="278"/>
      <c r="AY1" s="278"/>
      <c r="AZ1" s="278"/>
      <c r="BA1" s="278"/>
      <c r="BB1" s="278"/>
      <c r="BC1" s="278"/>
      <c r="BD1" s="278"/>
      <c r="BE1" s="278"/>
      <c r="BF1" s="278"/>
      <c r="BG1" s="278"/>
      <c r="BH1" s="278"/>
      <c r="BI1" s="278"/>
      <c r="BJ1" s="278"/>
      <c r="BK1" s="278"/>
      <c r="BL1" s="278"/>
      <c r="BM1" s="278"/>
      <c r="BN1" s="278"/>
      <c r="BO1" s="280"/>
    </row>
    <row r="2" spans="1:67" ht="9.75" customHeight="1" thickBot="1">
      <c r="B2" s="593"/>
      <c r="C2" s="593"/>
      <c r="D2" s="593"/>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row>
    <row r="3" spans="1:67">
      <c r="B3" s="246" t="s">
        <v>294</v>
      </c>
      <c r="C3" s="244"/>
      <c r="D3" s="245"/>
      <c r="F3" s="415" t="s">
        <v>313</v>
      </c>
      <c r="G3" s="416"/>
      <c r="H3" s="416"/>
      <c r="I3" s="416"/>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416"/>
      <c r="AI3" s="416"/>
      <c r="AJ3" s="416"/>
      <c r="AK3" s="416"/>
      <c r="AL3" s="416"/>
      <c r="AM3" s="416"/>
      <c r="AN3" s="416"/>
      <c r="AO3" s="416"/>
      <c r="AP3" s="416"/>
      <c r="AQ3" s="416"/>
      <c r="AR3" s="416"/>
      <c r="AS3" s="416"/>
      <c r="AT3" s="416"/>
      <c r="AU3" s="416"/>
      <c r="AV3" s="416"/>
      <c r="AW3" s="416"/>
      <c r="AX3" s="416"/>
      <c r="AY3" s="416"/>
      <c r="AZ3" s="416"/>
      <c r="BA3" s="416"/>
      <c r="BB3" s="416"/>
      <c r="BC3" s="416"/>
      <c r="BD3" s="416"/>
      <c r="BE3" s="416"/>
      <c r="BF3" s="416"/>
      <c r="BG3" s="416"/>
      <c r="BH3" s="416"/>
      <c r="BI3" s="416"/>
      <c r="BJ3" s="416"/>
      <c r="BK3" s="416"/>
      <c r="BL3" s="416"/>
      <c r="BM3" s="416"/>
      <c r="BN3" s="416"/>
      <c r="BO3" s="417"/>
    </row>
    <row r="4" spans="1:67" ht="12.75">
      <c r="B4" s="40" t="s">
        <v>327</v>
      </c>
      <c r="C4" s="583"/>
      <c r="D4" s="582"/>
      <c r="F4" s="123" t="s">
        <v>9</v>
      </c>
      <c r="G4" s="577" t="s">
        <v>4</v>
      </c>
      <c r="H4" s="578"/>
      <c r="I4" s="578"/>
      <c r="J4" s="578"/>
      <c r="K4" s="578"/>
      <c r="L4" s="578"/>
      <c r="M4" s="578"/>
      <c r="N4" s="578"/>
      <c r="O4" s="578"/>
      <c r="P4" s="578"/>
      <c r="Q4" s="578"/>
      <c r="R4" s="578"/>
      <c r="S4" s="578"/>
      <c r="T4" s="578"/>
      <c r="U4" s="578"/>
      <c r="V4" s="578"/>
      <c r="W4" s="578"/>
      <c r="X4" s="578"/>
      <c r="Y4" s="578"/>
      <c r="Z4" s="578"/>
      <c r="AA4" s="578"/>
      <c r="AB4" s="578"/>
      <c r="AC4" s="578"/>
      <c r="AD4" s="578"/>
      <c r="AE4" s="578"/>
      <c r="AF4" s="578"/>
      <c r="AG4" s="578"/>
      <c r="AH4" s="578"/>
      <c r="AI4" s="578"/>
      <c r="AJ4" s="578"/>
      <c r="AK4" s="578"/>
      <c r="AL4" s="578"/>
      <c r="AM4" s="578"/>
      <c r="AN4" s="578"/>
      <c r="AO4" s="578"/>
      <c r="AP4" s="578"/>
      <c r="AQ4" s="578"/>
      <c r="AR4" s="578"/>
      <c r="AS4" s="578"/>
      <c r="AT4" s="578"/>
      <c r="AU4" s="578"/>
      <c r="AV4" s="578"/>
      <c r="AW4" s="578"/>
      <c r="AX4" s="578"/>
      <c r="AY4" s="578"/>
      <c r="AZ4" s="578"/>
      <c r="BA4" s="578"/>
      <c r="BB4" s="578"/>
      <c r="BC4" s="578"/>
      <c r="BD4" s="578"/>
      <c r="BE4" s="578"/>
      <c r="BF4" s="578"/>
      <c r="BG4" s="578"/>
      <c r="BH4" s="578"/>
      <c r="BI4" s="578"/>
      <c r="BJ4" s="578"/>
      <c r="BK4" s="578"/>
      <c r="BL4" s="578"/>
      <c r="BM4" s="578"/>
      <c r="BN4" s="579"/>
      <c r="BO4" s="580"/>
    </row>
    <row r="5" spans="1:67" ht="12.75">
      <c r="B5" s="40" t="s">
        <v>328</v>
      </c>
      <c r="C5" s="581" t="s">
        <v>672</v>
      </c>
      <c r="D5" s="582"/>
      <c r="F5" s="123">
        <v>1</v>
      </c>
      <c r="G5" s="594" t="s">
        <v>656</v>
      </c>
      <c r="H5" s="578"/>
      <c r="I5" s="578"/>
      <c r="J5" s="578"/>
      <c r="K5" s="578"/>
      <c r="L5" s="578"/>
      <c r="M5" s="578"/>
      <c r="N5" s="578"/>
      <c r="O5" s="578"/>
      <c r="P5" s="578"/>
      <c r="Q5" s="578"/>
      <c r="R5" s="578"/>
      <c r="S5" s="578"/>
      <c r="T5" s="578"/>
      <c r="U5" s="578"/>
      <c r="V5" s="578"/>
      <c r="W5" s="578"/>
      <c r="X5" s="578"/>
      <c r="Y5" s="578"/>
      <c r="Z5" s="578"/>
      <c r="AA5" s="578"/>
      <c r="AB5" s="578"/>
      <c r="AC5" s="578"/>
      <c r="AD5" s="578"/>
      <c r="AE5" s="578"/>
      <c r="AF5" s="578"/>
      <c r="AG5" s="578"/>
      <c r="AH5" s="578"/>
      <c r="AI5" s="578"/>
      <c r="AJ5" s="578"/>
      <c r="AK5" s="578"/>
      <c r="AL5" s="578"/>
      <c r="AM5" s="578"/>
      <c r="AN5" s="578"/>
      <c r="AO5" s="578"/>
      <c r="AP5" s="578"/>
      <c r="AQ5" s="578"/>
      <c r="AR5" s="578"/>
      <c r="AS5" s="578"/>
      <c r="AT5" s="578"/>
      <c r="AU5" s="578"/>
      <c r="AV5" s="578"/>
      <c r="AW5" s="578"/>
      <c r="AX5" s="578"/>
      <c r="AY5" s="578"/>
      <c r="AZ5" s="578"/>
      <c r="BA5" s="578"/>
      <c r="BB5" s="578"/>
      <c r="BC5" s="578"/>
      <c r="BD5" s="578"/>
      <c r="BE5" s="578"/>
      <c r="BF5" s="578"/>
      <c r="BG5" s="578"/>
      <c r="BH5" s="578"/>
      <c r="BI5" s="578"/>
      <c r="BJ5" s="578"/>
      <c r="BK5" s="578"/>
      <c r="BL5" s="578"/>
      <c r="BM5" s="578"/>
      <c r="BN5" s="579"/>
      <c r="BO5" s="580"/>
    </row>
    <row r="6" spans="1:67" ht="12.75">
      <c r="B6" s="40" t="s">
        <v>295</v>
      </c>
      <c r="C6" s="583" t="s">
        <v>280</v>
      </c>
      <c r="D6" s="582"/>
      <c r="F6" s="123"/>
      <c r="G6" s="577"/>
      <c r="H6" s="578"/>
      <c r="I6" s="578"/>
      <c r="J6" s="578"/>
      <c r="K6" s="578"/>
      <c r="L6" s="578"/>
      <c r="M6" s="578"/>
      <c r="N6" s="578"/>
      <c r="O6" s="578"/>
      <c r="P6" s="578"/>
      <c r="Q6" s="578"/>
      <c r="R6" s="578"/>
      <c r="S6" s="578"/>
      <c r="T6" s="578"/>
      <c r="U6" s="578"/>
      <c r="V6" s="578"/>
      <c r="W6" s="578"/>
      <c r="X6" s="578"/>
      <c r="Y6" s="578"/>
      <c r="Z6" s="578"/>
      <c r="AA6" s="578"/>
      <c r="AB6" s="578"/>
      <c r="AC6" s="578"/>
      <c r="AD6" s="578"/>
      <c r="AE6" s="578"/>
      <c r="AF6" s="578"/>
      <c r="AG6" s="578"/>
      <c r="AH6" s="578"/>
      <c r="AI6" s="578"/>
      <c r="AJ6" s="578"/>
      <c r="AK6" s="578"/>
      <c r="AL6" s="578"/>
      <c r="AM6" s="578"/>
      <c r="AN6" s="578"/>
      <c r="AO6" s="578"/>
      <c r="AP6" s="578"/>
      <c r="AQ6" s="578"/>
      <c r="AR6" s="578"/>
      <c r="AS6" s="578"/>
      <c r="AT6" s="578"/>
      <c r="AU6" s="578"/>
      <c r="AV6" s="578"/>
      <c r="AW6" s="578"/>
      <c r="AX6" s="578"/>
      <c r="AY6" s="578"/>
      <c r="AZ6" s="578"/>
      <c r="BA6" s="578"/>
      <c r="BB6" s="578"/>
      <c r="BC6" s="578"/>
      <c r="BD6" s="578"/>
      <c r="BE6" s="578"/>
      <c r="BF6" s="578"/>
      <c r="BG6" s="578"/>
      <c r="BH6" s="578"/>
      <c r="BI6" s="578"/>
      <c r="BJ6" s="578"/>
      <c r="BK6" s="578"/>
      <c r="BL6" s="578"/>
      <c r="BM6" s="578"/>
      <c r="BN6" s="579"/>
      <c r="BO6" s="580"/>
    </row>
    <row r="7" spans="1:67" ht="12.75">
      <c r="B7" s="40" t="s">
        <v>11</v>
      </c>
      <c r="C7" s="583" t="s">
        <v>1</v>
      </c>
      <c r="D7" s="582"/>
      <c r="F7" s="125"/>
      <c r="G7" s="566"/>
      <c r="H7" s="567"/>
      <c r="I7" s="567"/>
      <c r="J7" s="567"/>
      <c r="K7" s="567"/>
      <c r="L7" s="567"/>
      <c r="M7" s="567"/>
      <c r="N7" s="567"/>
      <c r="O7" s="567"/>
      <c r="P7" s="567"/>
      <c r="Q7" s="567"/>
      <c r="R7" s="567"/>
      <c r="S7" s="567"/>
      <c r="T7" s="567"/>
      <c r="U7" s="567"/>
      <c r="V7" s="567"/>
      <c r="W7" s="567"/>
      <c r="X7" s="567"/>
      <c r="Y7" s="567"/>
      <c r="Z7" s="567"/>
      <c r="AA7" s="567"/>
      <c r="AB7" s="567"/>
      <c r="AC7" s="567"/>
      <c r="AD7" s="567"/>
      <c r="AE7" s="567"/>
      <c r="AF7" s="567"/>
      <c r="AG7" s="567"/>
      <c r="AH7" s="567"/>
      <c r="AI7" s="567"/>
      <c r="AJ7" s="567"/>
      <c r="AK7" s="567"/>
      <c r="AL7" s="567"/>
      <c r="AM7" s="567"/>
      <c r="AN7" s="567"/>
      <c r="AO7" s="567"/>
      <c r="AP7" s="567"/>
      <c r="AQ7" s="567"/>
      <c r="AR7" s="567"/>
      <c r="AS7" s="567"/>
      <c r="AT7" s="567"/>
      <c r="AU7" s="567"/>
      <c r="AV7" s="567"/>
      <c r="AW7" s="567"/>
      <c r="AX7" s="567"/>
      <c r="AY7" s="567"/>
      <c r="AZ7" s="567"/>
      <c r="BA7" s="567"/>
      <c r="BB7" s="567"/>
      <c r="BC7" s="567"/>
      <c r="BD7" s="567"/>
      <c r="BE7" s="567"/>
      <c r="BF7" s="567"/>
      <c r="BG7" s="567"/>
      <c r="BH7" s="567"/>
      <c r="BI7" s="567"/>
      <c r="BJ7" s="567"/>
      <c r="BK7" s="567"/>
      <c r="BL7" s="567"/>
      <c r="BM7" s="567"/>
      <c r="BN7" s="568"/>
      <c r="BO7" s="569"/>
    </row>
    <row r="8" spans="1:67" ht="12.75">
      <c r="A8" s="14"/>
      <c r="B8" s="40" t="s">
        <v>263</v>
      </c>
      <c r="C8" s="581"/>
      <c r="D8" s="582"/>
      <c r="F8" s="125"/>
      <c r="G8" s="566"/>
      <c r="H8" s="567"/>
      <c r="I8" s="567"/>
      <c r="J8" s="567"/>
      <c r="K8" s="567"/>
      <c r="L8" s="567"/>
      <c r="M8" s="567"/>
      <c r="N8" s="567"/>
      <c r="O8" s="567"/>
      <c r="P8" s="567"/>
      <c r="Q8" s="567"/>
      <c r="R8" s="567"/>
      <c r="S8" s="567"/>
      <c r="T8" s="567"/>
      <c r="U8" s="567"/>
      <c r="V8" s="567"/>
      <c r="W8" s="567"/>
      <c r="X8" s="567"/>
      <c r="Y8" s="567"/>
      <c r="Z8" s="567"/>
      <c r="AA8" s="567"/>
      <c r="AB8" s="567"/>
      <c r="AC8" s="567"/>
      <c r="AD8" s="567"/>
      <c r="AE8" s="567"/>
      <c r="AF8" s="567"/>
      <c r="AG8" s="567"/>
      <c r="AH8" s="567"/>
      <c r="AI8" s="567"/>
      <c r="AJ8" s="567"/>
      <c r="AK8" s="567"/>
      <c r="AL8" s="567"/>
      <c r="AM8" s="567"/>
      <c r="AN8" s="567"/>
      <c r="AO8" s="567"/>
      <c r="AP8" s="567"/>
      <c r="AQ8" s="567"/>
      <c r="AR8" s="567"/>
      <c r="AS8" s="567"/>
      <c r="AT8" s="567"/>
      <c r="AU8" s="567"/>
      <c r="AV8" s="567"/>
      <c r="AW8" s="567"/>
      <c r="AX8" s="567"/>
      <c r="AY8" s="567"/>
      <c r="AZ8" s="567"/>
      <c r="BA8" s="567"/>
      <c r="BB8" s="567"/>
      <c r="BC8" s="567"/>
      <c r="BD8" s="567"/>
      <c r="BE8" s="567"/>
      <c r="BF8" s="567"/>
      <c r="BG8" s="567"/>
      <c r="BH8" s="567"/>
      <c r="BI8" s="567"/>
      <c r="BJ8" s="567"/>
      <c r="BK8" s="567"/>
      <c r="BL8" s="567"/>
      <c r="BM8" s="567"/>
      <c r="BN8" s="568"/>
      <c r="BO8" s="569"/>
    </row>
    <row r="9" spans="1:67" ht="12.75">
      <c r="B9" s="40" t="s">
        <v>10</v>
      </c>
      <c r="C9" s="583"/>
      <c r="D9" s="582"/>
      <c r="F9" s="125"/>
      <c r="G9" s="566"/>
      <c r="H9" s="567"/>
      <c r="I9" s="567"/>
      <c r="J9" s="567"/>
      <c r="K9" s="567"/>
      <c r="L9" s="567"/>
      <c r="M9" s="567"/>
      <c r="N9" s="567"/>
      <c r="O9" s="567"/>
      <c r="P9" s="567"/>
      <c r="Q9" s="567"/>
      <c r="R9" s="567"/>
      <c r="S9" s="567"/>
      <c r="T9" s="567"/>
      <c r="U9" s="567"/>
      <c r="V9" s="567"/>
      <c r="W9" s="567"/>
      <c r="X9" s="567"/>
      <c r="Y9" s="567"/>
      <c r="Z9" s="567"/>
      <c r="AA9" s="567"/>
      <c r="AB9" s="567"/>
      <c r="AC9" s="567"/>
      <c r="AD9" s="567"/>
      <c r="AE9" s="567"/>
      <c r="AF9" s="567"/>
      <c r="AG9" s="567"/>
      <c r="AH9" s="567"/>
      <c r="AI9" s="567"/>
      <c r="AJ9" s="567"/>
      <c r="AK9" s="567"/>
      <c r="AL9" s="567"/>
      <c r="AM9" s="567"/>
      <c r="AN9" s="567"/>
      <c r="AO9" s="567"/>
      <c r="AP9" s="567"/>
      <c r="AQ9" s="567"/>
      <c r="AR9" s="567"/>
      <c r="AS9" s="567"/>
      <c r="AT9" s="567"/>
      <c r="AU9" s="567"/>
      <c r="AV9" s="567"/>
      <c r="AW9" s="567"/>
      <c r="AX9" s="567"/>
      <c r="AY9" s="567"/>
      <c r="AZ9" s="567"/>
      <c r="BA9" s="567"/>
      <c r="BB9" s="567"/>
      <c r="BC9" s="567"/>
      <c r="BD9" s="567"/>
      <c r="BE9" s="567"/>
      <c r="BF9" s="567"/>
      <c r="BG9" s="567"/>
      <c r="BH9" s="567"/>
      <c r="BI9" s="567"/>
      <c r="BJ9" s="567"/>
      <c r="BK9" s="567"/>
      <c r="BL9" s="567"/>
      <c r="BM9" s="567"/>
      <c r="BN9" s="568"/>
      <c r="BO9" s="569"/>
    </row>
    <row r="10" spans="1:67" ht="13.5" thickBot="1">
      <c r="B10" s="53" t="s">
        <v>291</v>
      </c>
      <c r="C10" s="584"/>
      <c r="D10" s="585"/>
      <c r="F10" s="125"/>
      <c r="G10" s="566"/>
      <c r="H10" s="567"/>
      <c r="I10" s="567"/>
      <c r="J10" s="567"/>
      <c r="K10" s="567"/>
      <c r="L10" s="567"/>
      <c r="M10" s="567"/>
      <c r="N10" s="567"/>
      <c r="O10" s="567"/>
      <c r="P10" s="567"/>
      <c r="Q10" s="567"/>
      <c r="R10" s="567"/>
      <c r="S10" s="567"/>
      <c r="T10" s="567"/>
      <c r="U10" s="567"/>
      <c r="V10" s="567"/>
      <c r="W10" s="567"/>
      <c r="X10" s="567"/>
      <c r="Y10" s="567"/>
      <c r="Z10" s="567"/>
      <c r="AA10" s="567"/>
      <c r="AB10" s="567"/>
      <c r="AC10" s="567"/>
      <c r="AD10" s="567"/>
      <c r="AE10" s="567"/>
      <c r="AF10" s="567"/>
      <c r="AG10" s="567"/>
      <c r="AH10" s="567"/>
      <c r="AI10" s="567"/>
      <c r="AJ10" s="567"/>
      <c r="AK10" s="567"/>
      <c r="AL10" s="567"/>
      <c r="AM10" s="567"/>
      <c r="AN10" s="567"/>
      <c r="AO10" s="567"/>
      <c r="AP10" s="567"/>
      <c r="AQ10" s="567"/>
      <c r="AR10" s="567"/>
      <c r="AS10" s="567"/>
      <c r="AT10" s="567"/>
      <c r="AU10" s="567"/>
      <c r="AV10" s="567"/>
      <c r="AW10" s="567"/>
      <c r="AX10" s="567"/>
      <c r="AY10" s="567"/>
      <c r="AZ10" s="567"/>
      <c r="BA10" s="567"/>
      <c r="BB10" s="567"/>
      <c r="BC10" s="567"/>
      <c r="BD10" s="567"/>
      <c r="BE10" s="567"/>
      <c r="BF10" s="567"/>
      <c r="BG10" s="567"/>
      <c r="BH10" s="567"/>
      <c r="BI10" s="567"/>
      <c r="BJ10" s="567"/>
      <c r="BK10" s="567"/>
      <c r="BL10" s="567"/>
      <c r="BM10" s="567"/>
      <c r="BN10" s="568"/>
      <c r="BO10" s="569"/>
    </row>
    <row r="11" spans="1:67" ht="15.75" thickBot="1">
      <c r="B11" s="149"/>
      <c r="C11" s="43"/>
      <c r="E11" s="36"/>
      <c r="F11" s="125"/>
      <c r="G11" s="566"/>
      <c r="H11" s="567"/>
      <c r="I11" s="567"/>
      <c r="J11" s="567"/>
      <c r="K11" s="567"/>
      <c r="L11" s="567"/>
      <c r="M11" s="567"/>
      <c r="N11" s="567"/>
      <c r="O11" s="567"/>
      <c r="P11" s="567"/>
      <c r="Q11" s="567"/>
      <c r="R11" s="567"/>
      <c r="S11" s="567"/>
      <c r="T11" s="567"/>
      <c r="U11" s="567"/>
      <c r="V11" s="567"/>
      <c r="W11" s="567"/>
      <c r="X11" s="567"/>
      <c r="Y11" s="567"/>
      <c r="Z11" s="567"/>
      <c r="AA11" s="567"/>
      <c r="AB11" s="567"/>
      <c r="AC11" s="567"/>
      <c r="AD11" s="567"/>
      <c r="AE11" s="567"/>
      <c r="AF11" s="567"/>
      <c r="AG11" s="567"/>
      <c r="AH11" s="567"/>
      <c r="AI11" s="567"/>
      <c r="AJ11" s="567"/>
      <c r="AK11" s="567"/>
      <c r="AL11" s="567"/>
      <c r="AM11" s="567"/>
      <c r="AN11" s="567"/>
      <c r="AO11" s="567"/>
      <c r="AP11" s="567"/>
      <c r="AQ11" s="567"/>
      <c r="AR11" s="567"/>
      <c r="AS11" s="567"/>
      <c r="AT11" s="567"/>
      <c r="AU11" s="567"/>
      <c r="AV11" s="567"/>
      <c r="AW11" s="567"/>
      <c r="AX11" s="567"/>
      <c r="AY11" s="567"/>
      <c r="AZ11" s="567"/>
      <c r="BA11" s="567"/>
      <c r="BB11" s="567"/>
      <c r="BC11" s="567"/>
      <c r="BD11" s="567"/>
      <c r="BE11" s="567"/>
      <c r="BF11" s="567"/>
      <c r="BG11" s="567"/>
      <c r="BH11" s="567"/>
      <c r="BI11" s="567"/>
      <c r="BJ11" s="567"/>
      <c r="BK11" s="567"/>
      <c r="BL11" s="567"/>
      <c r="BM11" s="567"/>
      <c r="BN11" s="568"/>
      <c r="BO11" s="569"/>
    </row>
    <row r="12" spans="1:67">
      <c r="A12" s="37"/>
      <c r="B12" s="246" t="s">
        <v>314</v>
      </c>
      <c r="C12" s="245"/>
      <c r="D12" s="10"/>
      <c r="E12" s="29"/>
      <c r="F12" s="125"/>
      <c r="G12" s="566"/>
      <c r="H12" s="567"/>
      <c r="I12" s="567"/>
      <c r="J12" s="567"/>
      <c r="K12" s="567"/>
      <c r="L12" s="567"/>
      <c r="M12" s="567"/>
      <c r="N12" s="567"/>
      <c r="O12" s="567"/>
      <c r="P12" s="567"/>
      <c r="Q12" s="567"/>
      <c r="R12" s="567"/>
      <c r="S12" s="567"/>
      <c r="T12" s="567"/>
      <c r="U12" s="567"/>
      <c r="V12" s="567"/>
      <c r="W12" s="567"/>
      <c r="X12" s="567"/>
      <c r="Y12" s="567"/>
      <c r="Z12" s="567"/>
      <c r="AA12" s="567"/>
      <c r="AB12" s="567"/>
      <c r="AC12" s="567"/>
      <c r="AD12" s="567"/>
      <c r="AE12" s="567"/>
      <c r="AF12" s="567"/>
      <c r="AG12" s="567"/>
      <c r="AH12" s="567"/>
      <c r="AI12" s="567"/>
      <c r="AJ12" s="567"/>
      <c r="AK12" s="567"/>
      <c r="AL12" s="567"/>
      <c r="AM12" s="567"/>
      <c r="AN12" s="567"/>
      <c r="AO12" s="567"/>
      <c r="AP12" s="567"/>
      <c r="AQ12" s="567"/>
      <c r="AR12" s="567"/>
      <c r="AS12" s="567"/>
      <c r="AT12" s="567"/>
      <c r="AU12" s="567"/>
      <c r="AV12" s="567"/>
      <c r="AW12" s="567"/>
      <c r="AX12" s="567"/>
      <c r="AY12" s="567"/>
      <c r="AZ12" s="567"/>
      <c r="BA12" s="567"/>
      <c r="BB12" s="567"/>
      <c r="BC12" s="567"/>
      <c r="BD12" s="567"/>
      <c r="BE12" s="567"/>
      <c r="BF12" s="567"/>
      <c r="BG12" s="567"/>
      <c r="BH12" s="567"/>
      <c r="BI12" s="567"/>
      <c r="BJ12" s="567"/>
      <c r="BK12" s="567"/>
      <c r="BL12" s="567"/>
      <c r="BM12" s="567"/>
      <c r="BN12" s="568"/>
      <c r="BO12" s="569"/>
    </row>
    <row r="13" spans="1:67" ht="12.75">
      <c r="A13" s="37"/>
      <c r="B13" s="40" t="s">
        <v>253</v>
      </c>
      <c r="C13" s="173">
        <f>BO56+IF(AND(D40&gt;0,BO55&gt;0),BO55,D40)</f>
        <v>0</v>
      </c>
      <c r="D13" s="10"/>
      <c r="E13" s="29"/>
      <c r="F13" s="125"/>
      <c r="G13" s="566"/>
      <c r="H13" s="567"/>
      <c r="I13" s="567"/>
      <c r="J13" s="567"/>
      <c r="K13" s="567"/>
      <c r="L13" s="567"/>
      <c r="M13" s="567"/>
      <c r="N13" s="567"/>
      <c r="O13" s="567"/>
      <c r="P13" s="567"/>
      <c r="Q13" s="567"/>
      <c r="R13" s="567"/>
      <c r="S13" s="567"/>
      <c r="T13" s="567"/>
      <c r="U13" s="567"/>
      <c r="V13" s="567"/>
      <c r="W13" s="567"/>
      <c r="X13" s="567"/>
      <c r="Y13" s="567"/>
      <c r="Z13" s="567"/>
      <c r="AA13" s="567"/>
      <c r="AB13" s="567"/>
      <c r="AC13" s="567"/>
      <c r="AD13" s="567"/>
      <c r="AE13" s="567"/>
      <c r="AF13" s="567"/>
      <c r="AG13" s="567"/>
      <c r="AH13" s="567"/>
      <c r="AI13" s="567"/>
      <c r="AJ13" s="567"/>
      <c r="AK13" s="567"/>
      <c r="AL13" s="567"/>
      <c r="AM13" s="567"/>
      <c r="AN13" s="567"/>
      <c r="AO13" s="567"/>
      <c r="AP13" s="567"/>
      <c r="AQ13" s="567"/>
      <c r="AR13" s="567"/>
      <c r="AS13" s="567"/>
      <c r="AT13" s="567"/>
      <c r="AU13" s="567"/>
      <c r="AV13" s="567"/>
      <c r="AW13" s="567"/>
      <c r="AX13" s="567"/>
      <c r="AY13" s="567"/>
      <c r="AZ13" s="567"/>
      <c r="BA13" s="567"/>
      <c r="BB13" s="567"/>
      <c r="BC13" s="567"/>
      <c r="BD13" s="567"/>
      <c r="BE13" s="567"/>
      <c r="BF13" s="567"/>
      <c r="BG13" s="567"/>
      <c r="BH13" s="567"/>
      <c r="BI13" s="567"/>
      <c r="BJ13" s="567"/>
      <c r="BK13" s="567"/>
      <c r="BL13" s="567"/>
      <c r="BM13" s="567"/>
      <c r="BN13" s="568"/>
      <c r="BO13" s="569"/>
    </row>
    <row r="14" spans="1:67" ht="12.75">
      <c r="A14" s="37"/>
      <c r="B14" s="40" t="s">
        <v>266</v>
      </c>
      <c r="C14" s="38">
        <f>BO51</f>
        <v>0</v>
      </c>
      <c r="D14" s="10"/>
      <c r="E14" s="29"/>
      <c r="F14" s="125"/>
      <c r="G14" s="566"/>
      <c r="H14" s="567"/>
      <c r="I14" s="567"/>
      <c r="J14" s="567"/>
      <c r="K14" s="567"/>
      <c r="L14" s="567"/>
      <c r="M14" s="567"/>
      <c r="N14" s="567"/>
      <c r="O14" s="567"/>
      <c r="P14" s="567"/>
      <c r="Q14" s="567"/>
      <c r="R14" s="567"/>
      <c r="S14" s="567"/>
      <c r="T14" s="567"/>
      <c r="U14" s="567"/>
      <c r="V14" s="567"/>
      <c r="W14" s="567"/>
      <c r="X14" s="567"/>
      <c r="Y14" s="567"/>
      <c r="Z14" s="567"/>
      <c r="AA14" s="567"/>
      <c r="AB14" s="567"/>
      <c r="AC14" s="567"/>
      <c r="AD14" s="567"/>
      <c r="AE14" s="567"/>
      <c r="AF14" s="567"/>
      <c r="AG14" s="567"/>
      <c r="AH14" s="567"/>
      <c r="AI14" s="567"/>
      <c r="AJ14" s="567"/>
      <c r="AK14" s="567"/>
      <c r="AL14" s="567"/>
      <c r="AM14" s="567"/>
      <c r="AN14" s="567"/>
      <c r="AO14" s="567"/>
      <c r="AP14" s="567"/>
      <c r="AQ14" s="567"/>
      <c r="AR14" s="567"/>
      <c r="AS14" s="567"/>
      <c r="AT14" s="567"/>
      <c r="AU14" s="567"/>
      <c r="AV14" s="567"/>
      <c r="AW14" s="567"/>
      <c r="AX14" s="567"/>
      <c r="AY14" s="567"/>
      <c r="AZ14" s="567"/>
      <c r="BA14" s="567"/>
      <c r="BB14" s="567"/>
      <c r="BC14" s="567"/>
      <c r="BD14" s="567"/>
      <c r="BE14" s="567"/>
      <c r="BF14" s="567"/>
      <c r="BG14" s="567"/>
      <c r="BH14" s="567"/>
      <c r="BI14" s="567"/>
      <c r="BJ14" s="567"/>
      <c r="BK14" s="567"/>
      <c r="BL14" s="567"/>
      <c r="BM14" s="567"/>
      <c r="BN14" s="568"/>
      <c r="BO14" s="569"/>
    </row>
    <row r="15" spans="1:67" ht="12.75">
      <c r="A15" s="37"/>
      <c r="B15" s="40" t="s">
        <v>5</v>
      </c>
      <c r="C15" s="150" t="e">
        <f>C13/C14</f>
        <v>#DIV/0!</v>
      </c>
      <c r="D15" s="174"/>
      <c r="E15" s="29"/>
      <c r="F15" s="125"/>
      <c r="G15" s="566"/>
      <c r="H15" s="567"/>
      <c r="I15" s="567"/>
      <c r="J15" s="567"/>
      <c r="K15" s="567"/>
      <c r="L15" s="567"/>
      <c r="M15" s="567"/>
      <c r="N15" s="567"/>
      <c r="O15" s="567"/>
      <c r="P15" s="567"/>
      <c r="Q15" s="567"/>
      <c r="R15" s="567"/>
      <c r="S15" s="567"/>
      <c r="T15" s="567"/>
      <c r="U15" s="567"/>
      <c r="V15" s="567"/>
      <c r="W15" s="567"/>
      <c r="X15" s="567"/>
      <c r="Y15" s="567"/>
      <c r="Z15" s="567"/>
      <c r="AA15" s="567"/>
      <c r="AB15" s="567"/>
      <c r="AC15" s="567"/>
      <c r="AD15" s="567"/>
      <c r="AE15" s="567"/>
      <c r="AF15" s="567"/>
      <c r="AG15" s="567"/>
      <c r="AH15" s="567"/>
      <c r="AI15" s="567"/>
      <c r="AJ15" s="567"/>
      <c r="AK15" s="567"/>
      <c r="AL15" s="567"/>
      <c r="AM15" s="567"/>
      <c r="AN15" s="567"/>
      <c r="AO15" s="567"/>
      <c r="AP15" s="567"/>
      <c r="AQ15" s="567"/>
      <c r="AR15" s="567"/>
      <c r="AS15" s="567"/>
      <c r="AT15" s="567"/>
      <c r="AU15" s="567"/>
      <c r="AV15" s="567"/>
      <c r="AW15" s="567"/>
      <c r="AX15" s="567"/>
      <c r="AY15" s="567"/>
      <c r="AZ15" s="567"/>
      <c r="BA15" s="567"/>
      <c r="BB15" s="567"/>
      <c r="BC15" s="567"/>
      <c r="BD15" s="567"/>
      <c r="BE15" s="567"/>
      <c r="BF15" s="567"/>
      <c r="BG15" s="567"/>
      <c r="BH15" s="567"/>
      <c r="BI15" s="567"/>
      <c r="BJ15" s="567"/>
      <c r="BK15" s="567"/>
      <c r="BL15" s="567"/>
      <c r="BM15" s="567"/>
      <c r="BN15" s="568"/>
      <c r="BO15" s="569"/>
    </row>
    <row r="16" spans="1:67" ht="13.5" thickBot="1">
      <c r="A16" s="37"/>
      <c r="B16" s="53" t="s">
        <v>279</v>
      </c>
      <c r="C16" s="151">
        <f>BO58</f>
        <v>0</v>
      </c>
      <c r="D16" s="39"/>
      <c r="E16" s="29"/>
      <c r="F16" s="125"/>
      <c r="G16" s="566"/>
      <c r="H16" s="567"/>
      <c r="I16" s="567"/>
      <c r="J16" s="567"/>
      <c r="K16" s="567"/>
      <c r="L16" s="567"/>
      <c r="M16" s="567"/>
      <c r="N16" s="567"/>
      <c r="O16" s="567"/>
      <c r="P16" s="567"/>
      <c r="Q16" s="567"/>
      <c r="R16" s="567"/>
      <c r="S16" s="567"/>
      <c r="T16" s="567"/>
      <c r="U16" s="567"/>
      <c r="V16" s="567"/>
      <c r="W16" s="567"/>
      <c r="X16" s="567"/>
      <c r="Y16" s="567"/>
      <c r="Z16" s="567"/>
      <c r="AA16" s="567"/>
      <c r="AB16" s="567"/>
      <c r="AC16" s="567"/>
      <c r="AD16" s="567"/>
      <c r="AE16" s="567"/>
      <c r="AF16" s="567"/>
      <c r="AG16" s="567"/>
      <c r="AH16" s="567"/>
      <c r="AI16" s="567"/>
      <c r="AJ16" s="567"/>
      <c r="AK16" s="567"/>
      <c r="AL16" s="567"/>
      <c r="AM16" s="567"/>
      <c r="AN16" s="567"/>
      <c r="AO16" s="567"/>
      <c r="AP16" s="567"/>
      <c r="AQ16" s="567"/>
      <c r="AR16" s="567"/>
      <c r="AS16" s="567"/>
      <c r="AT16" s="567"/>
      <c r="AU16" s="567"/>
      <c r="AV16" s="567"/>
      <c r="AW16" s="567"/>
      <c r="AX16" s="567"/>
      <c r="AY16" s="567"/>
      <c r="AZ16" s="567"/>
      <c r="BA16" s="567"/>
      <c r="BB16" s="567"/>
      <c r="BC16" s="567"/>
      <c r="BD16" s="567"/>
      <c r="BE16" s="567"/>
      <c r="BF16" s="567"/>
      <c r="BG16" s="567"/>
      <c r="BH16" s="567"/>
      <c r="BI16" s="567"/>
      <c r="BJ16" s="567"/>
      <c r="BK16" s="567"/>
      <c r="BL16" s="567"/>
      <c r="BM16" s="567"/>
      <c r="BN16" s="568"/>
      <c r="BO16" s="569"/>
    </row>
    <row r="17" spans="1:67" ht="13.5" thickBot="1">
      <c r="A17" s="14"/>
      <c r="B17" s="41"/>
      <c r="C17" s="42"/>
      <c r="D17" s="43"/>
      <c r="E17" s="10"/>
      <c r="F17" s="125"/>
      <c r="G17" s="566"/>
      <c r="H17" s="567"/>
      <c r="I17" s="567"/>
      <c r="J17" s="567"/>
      <c r="K17" s="567"/>
      <c r="L17" s="567"/>
      <c r="M17" s="567"/>
      <c r="N17" s="567"/>
      <c r="O17" s="567"/>
      <c r="P17" s="567"/>
      <c r="Q17" s="567"/>
      <c r="R17" s="567"/>
      <c r="S17" s="567"/>
      <c r="T17" s="567"/>
      <c r="U17" s="567"/>
      <c r="V17" s="567"/>
      <c r="W17" s="567"/>
      <c r="X17" s="567"/>
      <c r="Y17" s="567"/>
      <c r="Z17" s="567"/>
      <c r="AA17" s="567"/>
      <c r="AB17" s="567"/>
      <c r="AC17" s="567"/>
      <c r="AD17" s="567"/>
      <c r="AE17" s="567"/>
      <c r="AF17" s="567"/>
      <c r="AG17" s="567"/>
      <c r="AH17" s="567"/>
      <c r="AI17" s="567"/>
      <c r="AJ17" s="567"/>
      <c r="AK17" s="567"/>
      <c r="AL17" s="567"/>
      <c r="AM17" s="567"/>
      <c r="AN17" s="567"/>
      <c r="AO17" s="567"/>
      <c r="AP17" s="567"/>
      <c r="AQ17" s="567"/>
      <c r="AR17" s="567"/>
      <c r="AS17" s="567"/>
      <c r="AT17" s="567"/>
      <c r="AU17" s="567"/>
      <c r="AV17" s="567"/>
      <c r="AW17" s="567"/>
      <c r="AX17" s="567"/>
      <c r="AY17" s="567"/>
      <c r="AZ17" s="567"/>
      <c r="BA17" s="567"/>
      <c r="BB17" s="567"/>
      <c r="BC17" s="567"/>
      <c r="BD17" s="567"/>
      <c r="BE17" s="567"/>
      <c r="BF17" s="567"/>
      <c r="BG17" s="567"/>
      <c r="BH17" s="567"/>
      <c r="BI17" s="567"/>
      <c r="BJ17" s="567"/>
      <c r="BK17" s="567"/>
      <c r="BL17" s="567"/>
      <c r="BM17" s="567"/>
      <c r="BN17" s="568"/>
      <c r="BO17" s="569"/>
    </row>
    <row r="18" spans="1:67">
      <c r="A18" s="37"/>
      <c r="B18" s="246" t="s">
        <v>315</v>
      </c>
      <c r="C18" s="254" t="s">
        <v>260</v>
      </c>
      <c r="D18" s="253" t="s">
        <v>261</v>
      </c>
      <c r="E18" s="44"/>
      <c r="F18" s="125"/>
      <c r="G18" s="566"/>
      <c r="H18" s="567"/>
      <c r="I18" s="567"/>
      <c r="J18" s="567"/>
      <c r="K18" s="567"/>
      <c r="L18" s="567"/>
      <c r="M18" s="567"/>
      <c r="N18" s="567"/>
      <c r="O18" s="567"/>
      <c r="P18" s="567"/>
      <c r="Q18" s="567"/>
      <c r="R18" s="567"/>
      <c r="S18" s="567"/>
      <c r="T18" s="567"/>
      <c r="U18" s="567"/>
      <c r="V18" s="567"/>
      <c r="W18" s="567"/>
      <c r="X18" s="567"/>
      <c r="Y18" s="567"/>
      <c r="Z18" s="567"/>
      <c r="AA18" s="567"/>
      <c r="AB18" s="567"/>
      <c r="AC18" s="567"/>
      <c r="AD18" s="567"/>
      <c r="AE18" s="567"/>
      <c r="AF18" s="567"/>
      <c r="AG18" s="567"/>
      <c r="AH18" s="567"/>
      <c r="AI18" s="567"/>
      <c r="AJ18" s="567"/>
      <c r="AK18" s="567"/>
      <c r="AL18" s="567"/>
      <c r="AM18" s="567"/>
      <c r="AN18" s="567"/>
      <c r="AO18" s="567"/>
      <c r="AP18" s="567"/>
      <c r="AQ18" s="567"/>
      <c r="AR18" s="567"/>
      <c r="AS18" s="567"/>
      <c r="AT18" s="567"/>
      <c r="AU18" s="567"/>
      <c r="AV18" s="567"/>
      <c r="AW18" s="567"/>
      <c r="AX18" s="567"/>
      <c r="AY18" s="567"/>
      <c r="AZ18" s="567"/>
      <c r="BA18" s="567"/>
      <c r="BB18" s="567"/>
      <c r="BC18" s="567"/>
      <c r="BD18" s="567"/>
      <c r="BE18" s="567"/>
      <c r="BF18" s="567"/>
      <c r="BG18" s="567"/>
      <c r="BH18" s="567"/>
      <c r="BI18" s="567"/>
      <c r="BJ18" s="567"/>
      <c r="BK18" s="567"/>
      <c r="BL18" s="567"/>
      <c r="BM18" s="567"/>
      <c r="BN18" s="568"/>
      <c r="BO18" s="569"/>
    </row>
    <row r="19" spans="1:67" ht="12.75">
      <c r="A19" s="37"/>
      <c r="B19" s="40" t="s">
        <v>316</v>
      </c>
      <c r="C19" s="10" t="s">
        <v>256</v>
      </c>
      <c r="D19" s="45">
        <f>IF(SUM(E63:BN63)&gt;0,SUM(E63:BN63)/COUNTIF(E63:BN63,"&gt;0"),0)</f>
        <v>0</v>
      </c>
      <c r="F19" s="125"/>
      <c r="G19" s="566"/>
      <c r="H19" s="567"/>
      <c r="I19" s="567"/>
      <c r="J19" s="567"/>
      <c r="K19" s="567"/>
      <c r="L19" s="567"/>
      <c r="M19" s="567"/>
      <c r="N19" s="567"/>
      <c r="O19" s="567"/>
      <c r="P19" s="567"/>
      <c r="Q19" s="567"/>
      <c r="R19" s="567"/>
      <c r="S19" s="567"/>
      <c r="T19" s="567"/>
      <c r="U19" s="567"/>
      <c r="V19" s="567"/>
      <c r="W19" s="567"/>
      <c r="X19" s="567"/>
      <c r="Y19" s="567"/>
      <c r="Z19" s="567"/>
      <c r="AA19" s="567"/>
      <c r="AB19" s="567"/>
      <c r="AC19" s="567"/>
      <c r="AD19" s="567"/>
      <c r="AE19" s="567"/>
      <c r="AF19" s="567"/>
      <c r="AG19" s="567"/>
      <c r="AH19" s="567"/>
      <c r="AI19" s="567"/>
      <c r="AJ19" s="567"/>
      <c r="AK19" s="567"/>
      <c r="AL19" s="567"/>
      <c r="AM19" s="567"/>
      <c r="AN19" s="567"/>
      <c r="AO19" s="567"/>
      <c r="AP19" s="567"/>
      <c r="AQ19" s="567"/>
      <c r="AR19" s="567"/>
      <c r="AS19" s="567"/>
      <c r="AT19" s="567"/>
      <c r="AU19" s="567"/>
      <c r="AV19" s="567"/>
      <c r="AW19" s="567"/>
      <c r="AX19" s="567"/>
      <c r="AY19" s="567"/>
      <c r="AZ19" s="567"/>
      <c r="BA19" s="567"/>
      <c r="BB19" s="567"/>
      <c r="BC19" s="567"/>
      <c r="BD19" s="567"/>
      <c r="BE19" s="567"/>
      <c r="BF19" s="567"/>
      <c r="BG19" s="567"/>
      <c r="BH19" s="567"/>
      <c r="BI19" s="567"/>
      <c r="BJ19" s="567"/>
      <c r="BK19" s="567"/>
      <c r="BL19" s="567"/>
      <c r="BM19" s="567"/>
      <c r="BN19" s="568"/>
      <c r="BO19" s="569"/>
    </row>
    <row r="20" spans="1:67" ht="12.75">
      <c r="A20" s="37"/>
      <c r="B20" s="40" t="s">
        <v>316</v>
      </c>
      <c r="C20" s="46" t="s">
        <v>317</v>
      </c>
      <c r="D20" s="47">
        <f>SUM(E63:BN63)</f>
        <v>0</v>
      </c>
      <c r="F20" s="125"/>
      <c r="G20" s="566"/>
      <c r="H20" s="567"/>
      <c r="I20" s="567"/>
      <c r="J20" s="567"/>
      <c r="K20" s="567"/>
      <c r="L20" s="567"/>
      <c r="M20" s="567"/>
      <c r="N20" s="567"/>
      <c r="O20" s="567"/>
      <c r="P20" s="567"/>
      <c r="Q20" s="567"/>
      <c r="R20" s="567"/>
      <c r="S20" s="567"/>
      <c r="T20" s="567"/>
      <c r="U20" s="567"/>
      <c r="V20" s="567"/>
      <c r="W20" s="567"/>
      <c r="X20" s="567"/>
      <c r="Y20" s="567"/>
      <c r="Z20" s="567"/>
      <c r="AA20" s="567"/>
      <c r="AB20" s="567"/>
      <c r="AC20" s="567"/>
      <c r="AD20" s="567"/>
      <c r="AE20" s="567"/>
      <c r="AF20" s="567"/>
      <c r="AG20" s="567"/>
      <c r="AH20" s="567"/>
      <c r="AI20" s="567"/>
      <c r="AJ20" s="567"/>
      <c r="AK20" s="567"/>
      <c r="AL20" s="567"/>
      <c r="AM20" s="567"/>
      <c r="AN20" s="567"/>
      <c r="AO20" s="567"/>
      <c r="AP20" s="567"/>
      <c r="AQ20" s="567"/>
      <c r="AR20" s="567"/>
      <c r="AS20" s="567"/>
      <c r="AT20" s="567"/>
      <c r="AU20" s="567"/>
      <c r="AV20" s="567"/>
      <c r="AW20" s="567"/>
      <c r="AX20" s="567"/>
      <c r="AY20" s="567"/>
      <c r="AZ20" s="567"/>
      <c r="BA20" s="567"/>
      <c r="BB20" s="567"/>
      <c r="BC20" s="567"/>
      <c r="BD20" s="567"/>
      <c r="BE20" s="567"/>
      <c r="BF20" s="567"/>
      <c r="BG20" s="567"/>
      <c r="BH20" s="567"/>
      <c r="BI20" s="567"/>
      <c r="BJ20" s="567"/>
      <c r="BK20" s="567"/>
      <c r="BL20" s="567"/>
      <c r="BM20" s="567"/>
      <c r="BN20" s="568"/>
      <c r="BO20" s="569"/>
    </row>
    <row r="21" spans="1:67" ht="12.75">
      <c r="A21" s="37"/>
      <c r="B21" s="40" t="s">
        <v>318</v>
      </c>
      <c r="C21" s="46" t="s">
        <v>258</v>
      </c>
      <c r="D21" s="48">
        <f>IF(C6="railbelt south of alaska range",0,IF(SUM(E77:BN77)&gt;0,SUM(E77:BN77)/COUNTIF(E77:BN77,"&gt;0"),0))+IF(C6="Railbelt South of Alaska Range",0,IF(SUM(E95:BN95),SUM(E95:BN95)/COUNTIF(E95:BN95,"&gt;0"),0))</f>
        <v>0</v>
      </c>
      <c r="F21" s="125"/>
      <c r="G21" s="566"/>
      <c r="H21" s="567"/>
      <c r="I21" s="567"/>
      <c r="J21" s="567"/>
      <c r="K21" s="567"/>
      <c r="L21" s="567"/>
      <c r="M21" s="567"/>
      <c r="N21" s="567"/>
      <c r="O21" s="567"/>
      <c r="P21" s="567"/>
      <c r="Q21" s="567"/>
      <c r="R21" s="567"/>
      <c r="S21" s="567"/>
      <c r="T21" s="567"/>
      <c r="U21" s="567"/>
      <c r="V21" s="567"/>
      <c r="W21" s="567"/>
      <c r="X21" s="567"/>
      <c r="Y21" s="567"/>
      <c r="Z21" s="567"/>
      <c r="AA21" s="567"/>
      <c r="AB21" s="567"/>
      <c r="AC21" s="567"/>
      <c r="AD21" s="567"/>
      <c r="AE21" s="567"/>
      <c r="AF21" s="567"/>
      <c r="AG21" s="567"/>
      <c r="AH21" s="567"/>
      <c r="AI21" s="567"/>
      <c r="AJ21" s="567"/>
      <c r="AK21" s="567"/>
      <c r="AL21" s="567"/>
      <c r="AM21" s="567"/>
      <c r="AN21" s="567"/>
      <c r="AO21" s="567"/>
      <c r="AP21" s="567"/>
      <c r="AQ21" s="567"/>
      <c r="AR21" s="567"/>
      <c r="AS21" s="567"/>
      <c r="AT21" s="567"/>
      <c r="AU21" s="567"/>
      <c r="AV21" s="567"/>
      <c r="AW21" s="567"/>
      <c r="AX21" s="567"/>
      <c r="AY21" s="567"/>
      <c r="AZ21" s="567"/>
      <c r="BA21" s="567"/>
      <c r="BB21" s="567"/>
      <c r="BC21" s="567"/>
      <c r="BD21" s="567"/>
      <c r="BE21" s="567"/>
      <c r="BF21" s="567"/>
      <c r="BG21" s="567"/>
      <c r="BH21" s="567"/>
      <c r="BI21" s="567"/>
      <c r="BJ21" s="567"/>
      <c r="BK21" s="567"/>
      <c r="BL21" s="567"/>
      <c r="BM21" s="567"/>
      <c r="BN21" s="568"/>
      <c r="BO21" s="569"/>
    </row>
    <row r="22" spans="1:67" ht="15" customHeight="1">
      <c r="A22" s="37"/>
      <c r="B22" s="40" t="s">
        <v>318</v>
      </c>
      <c r="C22" s="46" t="s">
        <v>319</v>
      </c>
      <c r="D22" s="47">
        <f>IF(C6="railbelt south of alaska range",0,SUM(E77:BN77)+IF(C6="Railbelt South of Alaska Range",0,SUM(E95:BN95)))</f>
        <v>0</v>
      </c>
      <c r="F22" s="125"/>
      <c r="G22" s="566"/>
      <c r="H22" s="567"/>
      <c r="I22" s="567"/>
      <c r="J22" s="567"/>
      <c r="K22" s="567"/>
      <c r="L22" s="567"/>
      <c r="M22" s="567"/>
      <c r="N22" s="567"/>
      <c r="O22" s="567"/>
      <c r="P22" s="567"/>
      <c r="Q22" s="567"/>
      <c r="R22" s="567"/>
      <c r="S22" s="567"/>
      <c r="T22" s="567"/>
      <c r="U22" s="567"/>
      <c r="V22" s="567"/>
      <c r="W22" s="567"/>
      <c r="X22" s="567"/>
      <c r="Y22" s="567"/>
      <c r="Z22" s="567"/>
      <c r="AA22" s="567"/>
      <c r="AB22" s="567"/>
      <c r="AC22" s="567"/>
      <c r="AD22" s="567"/>
      <c r="AE22" s="567"/>
      <c r="AF22" s="567"/>
      <c r="AG22" s="567"/>
      <c r="AH22" s="567"/>
      <c r="AI22" s="567"/>
      <c r="AJ22" s="567"/>
      <c r="AK22" s="567"/>
      <c r="AL22" s="567"/>
      <c r="AM22" s="567"/>
      <c r="AN22" s="567"/>
      <c r="AO22" s="567"/>
      <c r="AP22" s="567"/>
      <c r="AQ22" s="567"/>
      <c r="AR22" s="567"/>
      <c r="AS22" s="567"/>
      <c r="AT22" s="567"/>
      <c r="AU22" s="567"/>
      <c r="AV22" s="567"/>
      <c r="AW22" s="567"/>
      <c r="AX22" s="567"/>
      <c r="AY22" s="567"/>
      <c r="AZ22" s="567"/>
      <c r="BA22" s="567"/>
      <c r="BB22" s="567"/>
      <c r="BC22" s="567"/>
      <c r="BD22" s="567"/>
      <c r="BE22" s="567"/>
      <c r="BF22" s="567"/>
      <c r="BG22" s="567"/>
      <c r="BH22" s="567"/>
      <c r="BI22" s="567"/>
      <c r="BJ22" s="567"/>
      <c r="BK22" s="567"/>
      <c r="BL22" s="567"/>
      <c r="BM22" s="567"/>
      <c r="BN22" s="568"/>
      <c r="BO22" s="569"/>
    </row>
    <row r="23" spans="1:67" ht="12.75">
      <c r="A23" s="37"/>
      <c r="B23" s="40" t="s">
        <v>320</v>
      </c>
      <c r="C23" s="454" t="s">
        <v>756</v>
      </c>
      <c r="D23" s="48">
        <f>IF(C6="railbelt south of alaska range",IF(SUM(E77:BN77)&gt;0,SUM(E77:BN77)/COUNTIF(E77:BN77,"&gt;0"),0)+IF(SUM(E95:BN95)&gt;0,SUM(E95:BN95)/COUNTIF(E95:BN95,"&gt;0"),0),0)</f>
        <v>0</v>
      </c>
      <c r="F23" s="125"/>
      <c r="G23" s="566"/>
      <c r="H23" s="567"/>
      <c r="I23" s="567"/>
      <c r="J23" s="567"/>
      <c r="K23" s="567"/>
      <c r="L23" s="567"/>
      <c r="M23" s="567"/>
      <c r="N23" s="567"/>
      <c r="O23" s="567"/>
      <c r="P23" s="567"/>
      <c r="Q23" s="567"/>
      <c r="R23" s="567"/>
      <c r="S23" s="567"/>
      <c r="T23" s="567"/>
      <c r="U23" s="567"/>
      <c r="V23" s="567"/>
      <c r="W23" s="567"/>
      <c r="X23" s="567"/>
      <c r="Y23" s="567"/>
      <c r="Z23" s="567"/>
      <c r="AA23" s="567"/>
      <c r="AB23" s="567"/>
      <c r="AC23" s="567"/>
      <c r="AD23" s="567"/>
      <c r="AE23" s="567"/>
      <c r="AF23" s="567"/>
      <c r="AG23" s="567"/>
      <c r="AH23" s="567"/>
      <c r="AI23" s="567"/>
      <c r="AJ23" s="567"/>
      <c r="AK23" s="567"/>
      <c r="AL23" s="567"/>
      <c r="AM23" s="567"/>
      <c r="AN23" s="567"/>
      <c r="AO23" s="567"/>
      <c r="AP23" s="567"/>
      <c r="AQ23" s="567"/>
      <c r="AR23" s="567"/>
      <c r="AS23" s="567"/>
      <c r="AT23" s="567"/>
      <c r="AU23" s="567"/>
      <c r="AV23" s="567"/>
      <c r="AW23" s="567"/>
      <c r="AX23" s="567"/>
      <c r="AY23" s="567"/>
      <c r="AZ23" s="567"/>
      <c r="BA23" s="567"/>
      <c r="BB23" s="567"/>
      <c r="BC23" s="567"/>
      <c r="BD23" s="567"/>
      <c r="BE23" s="567"/>
      <c r="BF23" s="567"/>
      <c r="BG23" s="567"/>
      <c r="BH23" s="567"/>
      <c r="BI23" s="567"/>
      <c r="BJ23" s="567"/>
      <c r="BK23" s="567"/>
      <c r="BL23" s="567"/>
      <c r="BM23" s="567"/>
      <c r="BN23" s="568"/>
      <c r="BO23" s="569"/>
    </row>
    <row r="24" spans="1:67" ht="15.75" customHeight="1">
      <c r="A24" s="37"/>
      <c r="B24" s="40" t="s">
        <v>320</v>
      </c>
      <c r="C24" s="454" t="s">
        <v>755</v>
      </c>
      <c r="D24" s="48">
        <f>IF(C6="railbelt south of alaska range",SUM(E77:BG77)+SUM(E95:BG95),0)</f>
        <v>0</v>
      </c>
      <c r="F24" s="125"/>
      <c r="G24" s="566"/>
      <c r="H24" s="567"/>
      <c r="I24" s="567"/>
      <c r="J24" s="567"/>
      <c r="K24" s="567"/>
      <c r="L24" s="567"/>
      <c r="M24" s="567"/>
      <c r="N24" s="567"/>
      <c r="O24" s="567"/>
      <c r="P24" s="567"/>
      <c r="Q24" s="567"/>
      <c r="R24" s="567"/>
      <c r="S24" s="567"/>
      <c r="T24" s="567"/>
      <c r="U24" s="567"/>
      <c r="V24" s="567"/>
      <c r="W24" s="567"/>
      <c r="X24" s="567"/>
      <c r="Y24" s="567"/>
      <c r="Z24" s="567"/>
      <c r="AA24" s="567"/>
      <c r="AB24" s="567"/>
      <c r="AC24" s="567"/>
      <c r="AD24" s="567"/>
      <c r="AE24" s="567"/>
      <c r="AF24" s="567"/>
      <c r="AG24" s="567"/>
      <c r="AH24" s="567"/>
      <c r="AI24" s="567"/>
      <c r="AJ24" s="567"/>
      <c r="AK24" s="567"/>
      <c r="AL24" s="567"/>
      <c r="AM24" s="567"/>
      <c r="AN24" s="567"/>
      <c r="AO24" s="567"/>
      <c r="AP24" s="567"/>
      <c r="AQ24" s="567"/>
      <c r="AR24" s="567"/>
      <c r="AS24" s="567"/>
      <c r="AT24" s="567"/>
      <c r="AU24" s="567"/>
      <c r="AV24" s="567"/>
      <c r="AW24" s="567"/>
      <c r="AX24" s="567"/>
      <c r="AY24" s="567"/>
      <c r="AZ24" s="567"/>
      <c r="BA24" s="567"/>
      <c r="BB24" s="567"/>
      <c r="BC24" s="567"/>
      <c r="BD24" s="567"/>
      <c r="BE24" s="567"/>
      <c r="BF24" s="567"/>
      <c r="BG24" s="567"/>
      <c r="BH24" s="567"/>
      <c r="BI24" s="567"/>
      <c r="BJ24" s="567"/>
      <c r="BK24" s="567"/>
      <c r="BL24" s="567"/>
      <c r="BM24" s="567"/>
      <c r="BN24" s="568"/>
      <c r="BO24" s="569"/>
    </row>
    <row r="25" spans="1:67" ht="15.75" customHeight="1">
      <c r="A25" s="37"/>
      <c r="B25" s="40" t="s">
        <v>332</v>
      </c>
      <c r="C25" s="46" t="s">
        <v>333</v>
      </c>
      <c r="D25" s="48">
        <f>D21*'Carbon conversion factors'!$B$11+D23*'Carbon conversion factors'!$B$18</f>
        <v>0</v>
      </c>
      <c r="F25" s="125"/>
      <c r="G25" s="566"/>
      <c r="H25" s="567"/>
      <c r="I25" s="567"/>
      <c r="J25" s="567"/>
      <c r="K25" s="567"/>
      <c r="L25" s="567"/>
      <c r="M25" s="567"/>
      <c r="N25" s="567"/>
      <c r="O25" s="567"/>
      <c r="P25" s="567"/>
      <c r="Q25" s="567"/>
      <c r="R25" s="567"/>
      <c r="S25" s="567"/>
      <c r="T25" s="567"/>
      <c r="U25" s="567"/>
      <c r="V25" s="567"/>
      <c r="W25" s="567"/>
      <c r="X25" s="567"/>
      <c r="Y25" s="567"/>
      <c r="Z25" s="567"/>
      <c r="AA25" s="567"/>
      <c r="AB25" s="567"/>
      <c r="AC25" s="567"/>
      <c r="AD25" s="567"/>
      <c r="AE25" s="567"/>
      <c r="AF25" s="567"/>
      <c r="AG25" s="567"/>
      <c r="AH25" s="567"/>
      <c r="AI25" s="567"/>
      <c r="AJ25" s="567"/>
      <c r="AK25" s="567"/>
      <c r="AL25" s="567"/>
      <c r="AM25" s="567"/>
      <c r="AN25" s="567"/>
      <c r="AO25" s="567"/>
      <c r="AP25" s="567"/>
      <c r="AQ25" s="567"/>
      <c r="AR25" s="567"/>
      <c r="AS25" s="567"/>
      <c r="AT25" s="567"/>
      <c r="AU25" s="567"/>
      <c r="AV25" s="567"/>
      <c r="AW25" s="567"/>
      <c r="AX25" s="567"/>
      <c r="AY25" s="567"/>
      <c r="AZ25" s="567"/>
      <c r="BA25" s="567"/>
      <c r="BB25" s="567"/>
      <c r="BC25" s="567"/>
      <c r="BD25" s="567"/>
      <c r="BE25" s="567"/>
      <c r="BF25" s="567"/>
      <c r="BG25" s="567"/>
      <c r="BH25" s="567"/>
      <c r="BI25" s="567"/>
      <c r="BJ25" s="567"/>
      <c r="BK25" s="567"/>
      <c r="BL25" s="567"/>
      <c r="BM25" s="567"/>
      <c r="BN25" s="568"/>
      <c r="BO25" s="569"/>
    </row>
    <row r="26" spans="1:67" ht="15.75" customHeight="1" thickBot="1">
      <c r="A26" s="37"/>
      <c r="B26" s="53" t="s">
        <v>332</v>
      </c>
      <c r="C26" s="49" t="s">
        <v>334</v>
      </c>
      <c r="D26" s="255">
        <f>D22*'Carbon conversion factors'!$B$11+D24*'Carbon conversion factors'!$B$18</f>
        <v>0</v>
      </c>
      <c r="F26" s="125"/>
      <c r="G26" s="566"/>
      <c r="H26" s="567"/>
      <c r="I26" s="567"/>
      <c r="J26" s="567"/>
      <c r="K26" s="567"/>
      <c r="L26" s="567"/>
      <c r="M26" s="567"/>
      <c r="N26" s="567"/>
      <c r="O26" s="567"/>
      <c r="P26" s="567"/>
      <c r="Q26" s="567"/>
      <c r="R26" s="567"/>
      <c r="S26" s="567"/>
      <c r="T26" s="567"/>
      <c r="U26" s="567"/>
      <c r="V26" s="567"/>
      <c r="W26" s="567"/>
      <c r="X26" s="567"/>
      <c r="Y26" s="567"/>
      <c r="Z26" s="567"/>
      <c r="AA26" s="567"/>
      <c r="AB26" s="567"/>
      <c r="AC26" s="567"/>
      <c r="AD26" s="567"/>
      <c r="AE26" s="567"/>
      <c r="AF26" s="567"/>
      <c r="AG26" s="567"/>
      <c r="AH26" s="567"/>
      <c r="AI26" s="567"/>
      <c r="AJ26" s="567"/>
      <c r="AK26" s="567"/>
      <c r="AL26" s="567"/>
      <c r="AM26" s="567"/>
      <c r="AN26" s="567"/>
      <c r="AO26" s="567"/>
      <c r="AP26" s="567"/>
      <c r="AQ26" s="567"/>
      <c r="AR26" s="567"/>
      <c r="AS26" s="567"/>
      <c r="AT26" s="567"/>
      <c r="AU26" s="567"/>
      <c r="AV26" s="567"/>
      <c r="AW26" s="567"/>
      <c r="AX26" s="567"/>
      <c r="AY26" s="567"/>
      <c r="AZ26" s="567"/>
      <c r="BA26" s="567"/>
      <c r="BB26" s="567"/>
      <c r="BC26" s="567"/>
      <c r="BD26" s="567"/>
      <c r="BE26" s="567"/>
      <c r="BF26" s="567"/>
      <c r="BG26" s="567"/>
      <c r="BH26" s="567"/>
      <c r="BI26" s="567"/>
      <c r="BJ26" s="567"/>
      <c r="BK26" s="567"/>
      <c r="BL26" s="567"/>
      <c r="BM26" s="567"/>
      <c r="BN26" s="568"/>
      <c r="BO26" s="569"/>
    </row>
    <row r="27" spans="1:67" ht="13.5" thickBot="1">
      <c r="B27" s="51"/>
      <c r="C27" s="51"/>
      <c r="D27" s="129"/>
      <c r="F27" s="125"/>
      <c r="G27" s="566"/>
      <c r="H27" s="567"/>
      <c r="I27" s="567"/>
      <c r="J27" s="567"/>
      <c r="K27" s="567"/>
      <c r="L27" s="567"/>
      <c r="M27" s="567"/>
      <c r="N27" s="567"/>
      <c r="O27" s="567"/>
      <c r="P27" s="567"/>
      <c r="Q27" s="567"/>
      <c r="R27" s="567"/>
      <c r="S27" s="567"/>
      <c r="T27" s="567"/>
      <c r="U27" s="567"/>
      <c r="V27" s="567"/>
      <c r="W27" s="567"/>
      <c r="X27" s="567"/>
      <c r="Y27" s="567"/>
      <c r="Z27" s="567"/>
      <c r="AA27" s="567"/>
      <c r="AB27" s="567"/>
      <c r="AC27" s="567"/>
      <c r="AD27" s="567"/>
      <c r="AE27" s="567"/>
      <c r="AF27" s="567"/>
      <c r="AG27" s="567"/>
      <c r="AH27" s="567"/>
      <c r="AI27" s="567"/>
      <c r="AJ27" s="567"/>
      <c r="AK27" s="567"/>
      <c r="AL27" s="567"/>
      <c r="AM27" s="567"/>
      <c r="AN27" s="567"/>
      <c r="AO27" s="567"/>
      <c r="AP27" s="567"/>
      <c r="AQ27" s="567"/>
      <c r="AR27" s="567"/>
      <c r="AS27" s="567"/>
      <c r="AT27" s="567"/>
      <c r="AU27" s="567"/>
      <c r="AV27" s="567"/>
      <c r="AW27" s="567"/>
      <c r="AX27" s="567"/>
      <c r="AY27" s="567"/>
      <c r="AZ27" s="567"/>
      <c r="BA27" s="567"/>
      <c r="BB27" s="567"/>
      <c r="BC27" s="567"/>
      <c r="BD27" s="567"/>
      <c r="BE27" s="567"/>
      <c r="BF27" s="567"/>
      <c r="BG27" s="567"/>
      <c r="BH27" s="567"/>
      <c r="BI27" s="567"/>
      <c r="BJ27" s="567"/>
      <c r="BK27" s="567"/>
      <c r="BL27" s="567"/>
      <c r="BM27" s="567"/>
      <c r="BN27" s="568"/>
      <c r="BO27" s="569"/>
    </row>
    <row r="28" spans="1:67" ht="15.75" customHeight="1">
      <c r="A28" s="37"/>
      <c r="B28" s="247" t="s">
        <v>321</v>
      </c>
      <c r="C28" s="252" t="s">
        <v>260</v>
      </c>
      <c r="D28" s="253" t="s">
        <v>261</v>
      </c>
      <c r="F28" s="125"/>
      <c r="G28" s="566"/>
      <c r="H28" s="567"/>
      <c r="I28" s="567"/>
      <c r="J28" s="567"/>
      <c r="K28" s="567"/>
      <c r="L28" s="567"/>
      <c r="M28" s="567"/>
      <c r="N28" s="567"/>
      <c r="O28" s="567"/>
      <c r="P28" s="567"/>
      <c r="Q28" s="567"/>
      <c r="R28" s="567"/>
      <c r="S28" s="567"/>
      <c r="T28" s="567"/>
      <c r="U28" s="567"/>
      <c r="V28" s="567"/>
      <c r="W28" s="567"/>
      <c r="X28" s="567"/>
      <c r="Y28" s="567"/>
      <c r="Z28" s="567"/>
      <c r="AA28" s="567"/>
      <c r="AB28" s="567"/>
      <c r="AC28" s="567"/>
      <c r="AD28" s="567"/>
      <c r="AE28" s="567"/>
      <c r="AF28" s="567"/>
      <c r="AG28" s="567"/>
      <c r="AH28" s="567"/>
      <c r="AI28" s="567"/>
      <c r="AJ28" s="567"/>
      <c r="AK28" s="567"/>
      <c r="AL28" s="567"/>
      <c r="AM28" s="567"/>
      <c r="AN28" s="567"/>
      <c r="AO28" s="567"/>
      <c r="AP28" s="567"/>
      <c r="AQ28" s="567"/>
      <c r="AR28" s="567"/>
      <c r="AS28" s="567"/>
      <c r="AT28" s="567"/>
      <c r="AU28" s="567"/>
      <c r="AV28" s="567"/>
      <c r="AW28" s="567"/>
      <c r="AX28" s="567"/>
      <c r="AY28" s="567"/>
      <c r="AZ28" s="567"/>
      <c r="BA28" s="567"/>
      <c r="BB28" s="567"/>
      <c r="BC28" s="567"/>
      <c r="BD28" s="567"/>
      <c r="BE28" s="567"/>
      <c r="BF28" s="567"/>
      <c r="BG28" s="567"/>
      <c r="BH28" s="567"/>
      <c r="BI28" s="567"/>
      <c r="BJ28" s="567"/>
      <c r="BK28" s="567"/>
      <c r="BL28" s="567"/>
      <c r="BM28" s="567"/>
      <c r="BN28" s="568"/>
      <c r="BO28" s="569"/>
    </row>
    <row r="29" spans="1:67" ht="12.75">
      <c r="A29" s="37"/>
      <c r="B29" s="40" t="s">
        <v>7</v>
      </c>
      <c r="C29" s="14" t="s">
        <v>276</v>
      </c>
      <c r="D29" s="177">
        <f>SUM(E51:BN51)</f>
        <v>0</v>
      </c>
      <c r="F29" s="125"/>
      <c r="G29" s="566"/>
      <c r="H29" s="567"/>
      <c r="I29" s="567"/>
      <c r="J29" s="567"/>
      <c r="K29" s="567"/>
      <c r="L29" s="567"/>
      <c r="M29" s="567"/>
      <c r="N29" s="567"/>
      <c r="O29" s="567"/>
      <c r="P29" s="567"/>
      <c r="Q29" s="567"/>
      <c r="R29" s="567"/>
      <c r="S29" s="567"/>
      <c r="T29" s="567"/>
      <c r="U29" s="567"/>
      <c r="V29" s="567"/>
      <c r="W29" s="567"/>
      <c r="X29" s="567"/>
      <c r="Y29" s="567"/>
      <c r="Z29" s="567"/>
      <c r="AA29" s="567"/>
      <c r="AB29" s="567"/>
      <c r="AC29" s="567"/>
      <c r="AD29" s="567"/>
      <c r="AE29" s="567"/>
      <c r="AF29" s="567"/>
      <c r="AG29" s="567"/>
      <c r="AH29" s="567"/>
      <c r="AI29" s="567"/>
      <c r="AJ29" s="567"/>
      <c r="AK29" s="567"/>
      <c r="AL29" s="567"/>
      <c r="AM29" s="567"/>
      <c r="AN29" s="567"/>
      <c r="AO29" s="567"/>
      <c r="AP29" s="567"/>
      <c r="AQ29" s="567"/>
      <c r="AR29" s="567"/>
      <c r="AS29" s="567"/>
      <c r="AT29" s="567"/>
      <c r="AU29" s="567"/>
      <c r="AV29" s="567"/>
      <c r="AW29" s="567"/>
      <c r="AX29" s="567"/>
      <c r="AY29" s="567"/>
      <c r="AZ29" s="567"/>
      <c r="BA29" s="567"/>
      <c r="BB29" s="567"/>
      <c r="BC29" s="567"/>
      <c r="BD29" s="567"/>
      <c r="BE29" s="567"/>
      <c r="BF29" s="567"/>
      <c r="BG29" s="567"/>
      <c r="BH29" s="567"/>
      <c r="BI29" s="567"/>
      <c r="BJ29" s="567"/>
      <c r="BK29" s="567"/>
      <c r="BL29" s="567"/>
      <c r="BM29" s="567"/>
      <c r="BN29" s="568"/>
      <c r="BO29" s="569"/>
    </row>
    <row r="30" spans="1:67" ht="12.75">
      <c r="A30" s="37"/>
      <c r="B30" s="40" t="s">
        <v>274</v>
      </c>
      <c r="C30" s="14" t="s">
        <v>296</v>
      </c>
      <c r="D30" s="154"/>
      <c r="F30" s="125"/>
      <c r="G30" s="566"/>
      <c r="H30" s="567"/>
      <c r="I30" s="567"/>
      <c r="J30" s="567"/>
      <c r="K30" s="567"/>
      <c r="L30" s="567"/>
      <c r="M30" s="567"/>
      <c r="N30" s="567"/>
      <c r="O30" s="567"/>
      <c r="P30" s="567"/>
      <c r="Q30" s="567"/>
      <c r="R30" s="567"/>
      <c r="S30" s="567"/>
      <c r="T30" s="567"/>
      <c r="U30" s="567"/>
      <c r="V30" s="567"/>
      <c r="W30" s="567"/>
      <c r="X30" s="567"/>
      <c r="Y30" s="567"/>
      <c r="Z30" s="567"/>
      <c r="AA30" s="567"/>
      <c r="AB30" s="567"/>
      <c r="AC30" s="567"/>
      <c r="AD30" s="567"/>
      <c r="AE30" s="567"/>
      <c r="AF30" s="567"/>
      <c r="AG30" s="567"/>
      <c r="AH30" s="567"/>
      <c r="AI30" s="567"/>
      <c r="AJ30" s="567"/>
      <c r="AK30" s="567"/>
      <c r="AL30" s="567"/>
      <c r="AM30" s="567"/>
      <c r="AN30" s="567"/>
      <c r="AO30" s="567"/>
      <c r="AP30" s="567"/>
      <c r="AQ30" s="567"/>
      <c r="AR30" s="567"/>
      <c r="AS30" s="567"/>
      <c r="AT30" s="567"/>
      <c r="AU30" s="567"/>
      <c r="AV30" s="567"/>
      <c r="AW30" s="567"/>
      <c r="AX30" s="567"/>
      <c r="AY30" s="567"/>
      <c r="AZ30" s="567"/>
      <c r="BA30" s="567"/>
      <c r="BB30" s="567"/>
      <c r="BC30" s="567"/>
      <c r="BD30" s="567"/>
      <c r="BE30" s="567"/>
      <c r="BF30" s="567"/>
      <c r="BG30" s="567"/>
      <c r="BH30" s="567"/>
      <c r="BI30" s="567"/>
      <c r="BJ30" s="567"/>
      <c r="BK30" s="567"/>
      <c r="BL30" s="567"/>
      <c r="BM30" s="567"/>
      <c r="BN30" s="568"/>
      <c r="BO30" s="569"/>
    </row>
    <row r="31" spans="1:67" ht="12.75">
      <c r="A31" s="37"/>
      <c r="B31" s="40" t="s">
        <v>267</v>
      </c>
      <c r="C31" s="14" t="s">
        <v>268</v>
      </c>
      <c r="D31" s="154"/>
      <c r="F31" s="125"/>
      <c r="G31" s="566"/>
      <c r="H31" s="567"/>
      <c r="I31" s="567"/>
      <c r="J31" s="567"/>
      <c r="K31" s="567"/>
      <c r="L31" s="567"/>
      <c r="M31" s="567"/>
      <c r="N31" s="567"/>
      <c r="O31" s="567"/>
      <c r="P31" s="567"/>
      <c r="Q31" s="567"/>
      <c r="R31" s="567"/>
      <c r="S31" s="567"/>
      <c r="T31" s="567"/>
      <c r="U31" s="567"/>
      <c r="V31" s="567"/>
      <c r="W31" s="567"/>
      <c r="X31" s="567"/>
      <c r="Y31" s="567"/>
      <c r="Z31" s="567"/>
      <c r="AA31" s="567"/>
      <c r="AB31" s="567"/>
      <c r="AC31" s="567"/>
      <c r="AD31" s="567"/>
      <c r="AE31" s="567"/>
      <c r="AF31" s="567"/>
      <c r="AG31" s="567"/>
      <c r="AH31" s="567"/>
      <c r="AI31" s="567"/>
      <c r="AJ31" s="567"/>
      <c r="AK31" s="567"/>
      <c r="AL31" s="567"/>
      <c r="AM31" s="567"/>
      <c r="AN31" s="567"/>
      <c r="AO31" s="567"/>
      <c r="AP31" s="567"/>
      <c r="AQ31" s="567"/>
      <c r="AR31" s="567"/>
      <c r="AS31" s="567"/>
      <c r="AT31" s="567"/>
      <c r="AU31" s="567"/>
      <c r="AV31" s="567"/>
      <c r="AW31" s="567"/>
      <c r="AX31" s="567"/>
      <c r="AY31" s="567"/>
      <c r="AZ31" s="567"/>
      <c r="BA31" s="567"/>
      <c r="BB31" s="567"/>
      <c r="BC31" s="567"/>
      <c r="BD31" s="567"/>
      <c r="BE31" s="567"/>
      <c r="BF31" s="567"/>
      <c r="BG31" s="567"/>
      <c r="BH31" s="567"/>
      <c r="BI31" s="567"/>
      <c r="BJ31" s="567"/>
      <c r="BK31" s="567"/>
      <c r="BL31" s="567"/>
      <c r="BM31" s="567"/>
      <c r="BN31" s="568"/>
      <c r="BO31" s="569"/>
    </row>
    <row r="32" spans="1:67" ht="15" customHeight="1">
      <c r="A32" s="37"/>
      <c r="B32" s="40" t="s">
        <v>322</v>
      </c>
      <c r="C32" s="15" t="s">
        <v>256</v>
      </c>
      <c r="D32" s="155"/>
      <c r="F32" s="125"/>
      <c r="G32" s="566"/>
      <c r="H32" s="567"/>
      <c r="I32" s="567"/>
      <c r="J32" s="567"/>
      <c r="K32" s="567"/>
      <c r="L32" s="567"/>
      <c r="M32" s="567"/>
      <c r="N32" s="567"/>
      <c r="O32" s="567"/>
      <c r="P32" s="567"/>
      <c r="Q32" s="567"/>
      <c r="R32" s="567"/>
      <c r="S32" s="567"/>
      <c r="T32" s="567"/>
      <c r="U32" s="567"/>
      <c r="V32" s="567"/>
      <c r="W32" s="567"/>
      <c r="X32" s="567"/>
      <c r="Y32" s="567"/>
      <c r="Z32" s="567"/>
      <c r="AA32" s="567"/>
      <c r="AB32" s="567"/>
      <c r="AC32" s="567"/>
      <c r="AD32" s="567"/>
      <c r="AE32" s="567"/>
      <c r="AF32" s="567"/>
      <c r="AG32" s="567"/>
      <c r="AH32" s="567"/>
      <c r="AI32" s="567"/>
      <c r="AJ32" s="567"/>
      <c r="AK32" s="567"/>
      <c r="AL32" s="567"/>
      <c r="AM32" s="567"/>
      <c r="AN32" s="567"/>
      <c r="AO32" s="567"/>
      <c r="AP32" s="567"/>
      <c r="AQ32" s="567"/>
      <c r="AR32" s="567"/>
      <c r="AS32" s="567"/>
      <c r="AT32" s="567"/>
      <c r="AU32" s="567"/>
      <c r="AV32" s="567"/>
      <c r="AW32" s="567"/>
      <c r="AX32" s="567"/>
      <c r="AY32" s="567"/>
      <c r="AZ32" s="567"/>
      <c r="BA32" s="567"/>
      <c r="BB32" s="567"/>
      <c r="BC32" s="567"/>
      <c r="BD32" s="567"/>
      <c r="BE32" s="567"/>
      <c r="BF32" s="567"/>
      <c r="BG32" s="567"/>
      <c r="BH32" s="567"/>
      <c r="BI32" s="567"/>
      <c r="BJ32" s="567"/>
      <c r="BK32" s="567"/>
      <c r="BL32" s="567"/>
      <c r="BM32" s="567"/>
      <c r="BN32" s="568"/>
      <c r="BO32" s="569"/>
    </row>
    <row r="33" spans="1:67" ht="15" customHeight="1">
      <c r="A33" s="37"/>
      <c r="B33" s="40" t="s">
        <v>323</v>
      </c>
      <c r="C33" s="14" t="str">
        <f>IF(C6="Railbelt South of Alaska Range","MCF displaced per year", "gallons displaced per year")</f>
        <v>gallons displaced per year</v>
      </c>
      <c r="D33" s="156"/>
      <c r="F33" s="125"/>
      <c r="G33" s="566"/>
      <c r="H33" s="567"/>
      <c r="I33" s="567"/>
      <c r="J33" s="567"/>
      <c r="K33" s="567"/>
      <c r="L33" s="567"/>
      <c r="M33" s="567"/>
      <c r="N33" s="567"/>
      <c r="O33" s="567"/>
      <c r="P33" s="567"/>
      <c r="Q33" s="567"/>
      <c r="R33" s="567"/>
      <c r="S33" s="567"/>
      <c r="T33" s="567"/>
      <c r="U33" s="567"/>
      <c r="V33" s="567"/>
      <c r="W33" s="567"/>
      <c r="X33" s="567"/>
      <c r="Y33" s="567"/>
      <c r="Z33" s="567"/>
      <c r="AA33" s="567"/>
      <c r="AB33" s="567"/>
      <c r="AC33" s="567"/>
      <c r="AD33" s="567"/>
      <c r="AE33" s="567"/>
      <c r="AF33" s="567"/>
      <c r="AG33" s="567"/>
      <c r="AH33" s="567"/>
      <c r="AI33" s="567"/>
      <c r="AJ33" s="567"/>
      <c r="AK33" s="567"/>
      <c r="AL33" s="567"/>
      <c r="AM33" s="567"/>
      <c r="AN33" s="567"/>
      <c r="AO33" s="567"/>
      <c r="AP33" s="567"/>
      <c r="AQ33" s="567"/>
      <c r="AR33" s="567"/>
      <c r="AS33" s="567"/>
      <c r="AT33" s="567"/>
      <c r="AU33" s="567"/>
      <c r="AV33" s="567"/>
      <c r="AW33" s="567"/>
      <c r="AX33" s="567"/>
      <c r="AY33" s="567"/>
      <c r="AZ33" s="567"/>
      <c r="BA33" s="567"/>
      <c r="BB33" s="567"/>
      <c r="BC33" s="567"/>
      <c r="BD33" s="567"/>
      <c r="BE33" s="567"/>
      <c r="BF33" s="567"/>
      <c r="BG33" s="567"/>
      <c r="BH33" s="567"/>
      <c r="BI33" s="567"/>
      <c r="BJ33" s="567"/>
      <c r="BK33" s="567"/>
      <c r="BL33" s="567"/>
      <c r="BM33" s="567"/>
      <c r="BN33" s="568"/>
      <c r="BO33" s="569"/>
    </row>
    <row r="34" spans="1:67" ht="12.75">
      <c r="A34" s="14"/>
      <c r="B34" s="40" t="s">
        <v>292</v>
      </c>
      <c r="C34" s="196" t="s">
        <v>255</v>
      </c>
      <c r="D34" s="560" t="e">
        <f>(SUM(E64:BN65)+SUM(E86:BN87))/D31</f>
        <v>#DIV/0!</v>
      </c>
      <c r="E34" s="342"/>
      <c r="F34" s="125"/>
      <c r="G34" s="566"/>
      <c r="H34" s="567"/>
      <c r="I34" s="567"/>
      <c r="J34" s="567"/>
      <c r="K34" s="567"/>
      <c r="L34" s="567"/>
      <c r="M34" s="567"/>
      <c r="N34" s="567"/>
      <c r="O34" s="567"/>
      <c r="P34" s="567"/>
      <c r="Q34" s="567"/>
      <c r="R34" s="567"/>
      <c r="S34" s="567"/>
      <c r="T34" s="567"/>
      <c r="U34" s="567"/>
      <c r="V34" s="567"/>
      <c r="W34" s="567"/>
      <c r="X34" s="567"/>
      <c r="Y34" s="567"/>
      <c r="Z34" s="567"/>
      <c r="AA34" s="567"/>
      <c r="AB34" s="567"/>
      <c r="AC34" s="567"/>
      <c r="AD34" s="567"/>
      <c r="AE34" s="567"/>
      <c r="AF34" s="567"/>
      <c r="AG34" s="567"/>
      <c r="AH34" s="567"/>
      <c r="AI34" s="567"/>
      <c r="AJ34" s="567"/>
      <c r="AK34" s="567"/>
      <c r="AL34" s="567"/>
      <c r="AM34" s="567"/>
      <c r="AN34" s="567"/>
      <c r="AO34" s="567"/>
      <c r="AP34" s="567"/>
      <c r="AQ34" s="567"/>
      <c r="AR34" s="567"/>
      <c r="AS34" s="567"/>
      <c r="AT34" s="567"/>
      <c r="AU34" s="567"/>
      <c r="AV34" s="567"/>
      <c r="AW34" s="567"/>
      <c r="AX34" s="567"/>
      <c r="AY34" s="567"/>
      <c r="AZ34" s="567"/>
      <c r="BA34" s="567"/>
      <c r="BB34" s="567"/>
      <c r="BC34" s="567"/>
      <c r="BD34" s="567"/>
      <c r="BE34" s="567"/>
      <c r="BF34" s="567"/>
      <c r="BG34" s="567"/>
      <c r="BH34" s="567"/>
      <c r="BI34" s="567"/>
      <c r="BJ34" s="567"/>
      <c r="BK34" s="567"/>
      <c r="BL34" s="567"/>
      <c r="BM34" s="567"/>
      <c r="BN34" s="568"/>
      <c r="BO34" s="569"/>
    </row>
    <row r="35" spans="1:67" ht="12.75">
      <c r="A35" s="14"/>
      <c r="B35" s="343" t="s">
        <v>846</v>
      </c>
      <c r="C35" s="117" t="s">
        <v>845</v>
      </c>
      <c r="D35" s="558"/>
      <c r="E35" s="342"/>
      <c r="F35" s="125"/>
      <c r="G35" s="566"/>
      <c r="H35" s="567"/>
      <c r="I35" s="567"/>
      <c r="J35" s="567"/>
      <c r="K35" s="567"/>
      <c r="L35" s="567"/>
      <c r="M35" s="567"/>
      <c r="N35" s="567"/>
      <c r="O35" s="567"/>
      <c r="P35" s="567"/>
      <c r="Q35" s="567"/>
      <c r="R35" s="567"/>
      <c r="S35" s="567"/>
      <c r="T35" s="567"/>
      <c r="U35" s="567"/>
      <c r="V35" s="567"/>
      <c r="W35" s="567"/>
      <c r="X35" s="567"/>
      <c r="Y35" s="567"/>
      <c r="Z35" s="567"/>
      <c r="AA35" s="567"/>
      <c r="AB35" s="567"/>
      <c r="AC35" s="567"/>
      <c r="AD35" s="567"/>
      <c r="AE35" s="567"/>
      <c r="AF35" s="567"/>
      <c r="AG35" s="567"/>
      <c r="AH35" s="567"/>
      <c r="AI35" s="567"/>
      <c r="AJ35" s="567"/>
      <c r="AK35" s="567"/>
      <c r="AL35" s="567"/>
      <c r="AM35" s="567"/>
      <c r="AN35" s="567"/>
      <c r="AO35" s="567"/>
      <c r="AP35" s="567"/>
      <c r="AQ35" s="567"/>
      <c r="AR35" s="567"/>
      <c r="AS35" s="567"/>
      <c r="AT35" s="567"/>
      <c r="AU35" s="567"/>
      <c r="AV35" s="567"/>
      <c r="AW35" s="567"/>
      <c r="AX35" s="567"/>
      <c r="AY35" s="567"/>
      <c r="AZ35" s="567"/>
      <c r="BA35" s="567"/>
      <c r="BB35" s="567"/>
      <c r="BC35" s="567"/>
      <c r="BD35" s="567"/>
      <c r="BE35" s="567"/>
      <c r="BF35" s="567"/>
      <c r="BG35" s="567"/>
      <c r="BH35" s="567"/>
      <c r="BI35" s="567"/>
      <c r="BJ35" s="567"/>
      <c r="BK35" s="567"/>
      <c r="BL35" s="567"/>
      <c r="BM35" s="567"/>
      <c r="BN35" s="568"/>
      <c r="BO35" s="569"/>
    </row>
    <row r="36" spans="1:67" ht="12.75">
      <c r="A36" s="37"/>
      <c r="B36" s="40" t="s">
        <v>341</v>
      </c>
      <c r="C36" s="14" t="s">
        <v>342</v>
      </c>
      <c r="D36" s="157"/>
      <c r="F36" s="125"/>
      <c r="G36" s="566"/>
      <c r="H36" s="567"/>
      <c r="I36" s="567"/>
      <c r="J36" s="567"/>
      <c r="K36" s="567"/>
      <c r="L36" s="567"/>
      <c r="M36" s="567"/>
      <c r="N36" s="567"/>
      <c r="O36" s="567"/>
      <c r="P36" s="567"/>
      <c r="Q36" s="567"/>
      <c r="R36" s="567"/>
      <c r="S36" s="567"/>
      <c r="T36" s="567"/>
      <c r="U36" s="567"/>
      <c r="V36" s="567"/>
      <c r="W36" s="567"/>
      <c r="X36" s="567"/>
      <c r="Y36" s="567"/>
      <c r="Z36" s="567"/>
      <c r="AA36" s="567"/>
      <c r="AB36" s="567"/>
      <c r="AC36" s="567"/>
      <c r="AD36" s="567"/>
      <c r="AE36" s="567"/>
      <c r="AF36" s="567"/>
      <c r="AG36" s="567"/>
      <c r="AH36" s="567"/>
      <c r="AI36" s="567"/>
      <c r="AJ36" s="567"/>
      <c r="AK36" s="567"/>
      <c r="AL36" s="567"/>
      <c r="AM36" s="567"/>
      <c r="AN36" s="567"/>
      <c r="AO36" s="567"/>
      <c r="AP36" s="567"/>
      <c r="AQ36" s="567"/>
      <c r="AR36" s="567"/>
      <c r="AS36" s="567"/>
      <c r="AT36" s="567"/>
      <c r="AU36" s="567"/>
      <c r="AV36" s="567"/>
      <c r="AW36" s="567"/>
      <c r="AX36" s="567"/>
      <c r="AY36" s="567"/>
      <c r="AZ36" s="567"/>
      <c r="BA36" s="567"/>
      <c r="BB36" s="567"/>
      <c r="BC36" s="567"/>
      <c r="BD36" s="567"/>
      <c r="BE36" s="567"/>
      <c r="BF36" s="567"/>
      <c r="BG36" s="567"/>
      <c r="BH36" s="567"/>
      <c r="BI36" s="567"/>
      <c r="BJ36" s="567"/>
      <c r="BK36" s="567"/>
      <c r="BL36" s="567"/>
      <c r="BM36" s="567"/>
      <c r="BN36" s="568"/>
      <c r="BO36" s="569"/>
    </row>
    <row r="37" spans="1:67" ht="12.75">
      <c r="A37" s="37"/>
      <c r="B37" s="40" t="s">
        <v>343</v>
      </c>
      <c r="C37" s="14" t="s">
        <v>308</v>
      </c>
      <c r="D37" s="158"/>
      <c r="F37" s="125"/>
      <c r="G37" s="566"/>
      <c r="H37" s="567"/>
      <c r="I37" s="567"/>
      <c r="J37" s="567"/>
      <c r="K37" s="567"/>
      <c r="L37" s="567"/>
      <c r="M37" s="567"/>
      <c r="N37" s="567"/>
      <c r="O37" s="567"/>
      <c r="P37" s="567"/>
      <c r="Q37" s="567"/>
      <c r="R37" s="567"/>
      <c r="S37" s="567"/>
      <c r="T37" s="567"/>
      <c r="U37" s="567"/>
      <c r="V37" s="567"/>
      <c r="W37" s="567"/>
      <c r="X37" s="567"/>
      <c r="Y37" s="567"/>
      <c r="Z37" s="567"/>
      <c r="AA37" s="567"/>
      <c r="AB37" s="567"/>
      <c r="AC37" s="567"/>
      <c r="AD37" s="567"/>
      <c r="AE37" s="567"/>
      <c r="AF37" s="567"/>
      <c r="AG37" s="567"/>
      <c r="AH37" s="567"/>
      <c r="AI37" s="567"/>
      <c r="AJ37" s="567"/>
      <c r="AK37" s="567"/>
      <c r="AL37" s="567"/>
      <c r="AM37" s="567"/>
      <c r="AN37" s="567"/>
      <c r="AO37" s="567"/>
      <c r="AP37" s="567"/>
      <c r="AQ37" s="567"/>
      <c r="AR37" s="567"/>
      <c r="AS37" s="567"/>
      <c r="AT37" s="567"/>
      <c r="AU37" s="567"/>
      <c r="AV37" s="567"/>
      <c r="AW37" s="567"/>
      <c r="AX37" s="567"/>
      <c r="AY37" s="567"/>
      <c r="AZ37" s="567"/>
      <c r="BA37" s="567"/>
      <c r="BB37" s="567"/>
      <c r="BC37" s="567"/>
      <c r="BD37" s="567"/>
      <c r="BE37" s="567"/>
      <c r="BF37" s="567"/>
      <c r="BG37" s="567"/>
      <c r="BH37" s="567"/>
      <c r="BI37" s="567"/>
      <c r="BJ37" s="567"/>
      <c r="BK37" s="567"/>
      <c r="BL37" s="567"/>
      <c r="BM37" s="567"/>
      <c r="BN37" s="568"/>
      <c r="BO37" s="569"/>
    </row>
    <row r="38" spans="1:67" ht="12.75">
      <c r="A38" s="37"/>
      <c r="B38" s="40" t="s">
        <v>344</v>
      </c>
      <c r="C38" s="14" t="s">
        <v>346</v>
      </c>
      <c r="D38" s="159"/>
      <c r="F38" s="125"/>
      <c r="G38" s="566"/>
      <c r="H38" s="567"/>
      <c r="I38" s="567"/>
      <c r="J38" s="567"/>
      <c r="K38" s="567"/>
      <c r="L38" s="567"/>
      <c r="M38" s="567"/>
      <c r="N38" s="567"/>
      <c r="O38" s="567"/>
      <c r="P38" s="567"/>
      <c r="Q38" s="567"/>
      <c r="R38" s="567"/>
      <c r="S38" s="567"/>
      <c r="T38" s="567"/>
      <c r="U38" s="567"/>
      <c r="V38" s="567"/>
      <c r="W38" s="567"/>
      <c r="X38" s="567"/>
      <c r="Y38" s="567"/>
      <c r="Z38" s="567"/>
      <c r="AA38" s="567"/>
      <c r="AB38" s="567"/>
      <c r="AC38" s="567"/>
      <c r="AD38" s="567"/>
      <c r="AE38" s="567"/>
      <c r="AF38" s="567"/>
      <c r="AG38" s="567"/>
      <c r="AH38" s="567"/>
      <c r="AI38" s="567"/>
      <c r="AJ38" s="567"/>
      <c r="AK38" s="567"/>
      <c r="AL38" s="567"/>
      <c r="AM38" s="567"/>
      <c r="AN38" s="567"/>
      <c r="AO38" s="567"/>
      <c r="AP38" s="567"/>
      <c r="AQ38" s="567"/>
      <c r="AR38" s="567"/>
      <c r="AS38" s="567"/>
      <c r="AT38" s="567"/>
      <c r="AU38" s="567"/>
      <c r="AV38" s="567"/>
      <c r="AW38" s="567"/>
      <c r="AX38" s="567"/>
      <c r="AY38" s="567"/>
      <c r="AZ38" s="567"/>
      <c r="BA38" s="567"/>
      <c r="BB38" s="567"/>
      <c r="BC38" s="567"/>
      <c r="BD38" s="567"/>
      <c r="BE38" s="567"/>
      <c r="BF38" s="567"/>
      <c r="BG38" s="567"/>
      <c r="BH38" s="567"/>
      <c r="BI38" s="567"/>
      <c r="BJ38" s="567"/>
      <c r="BK38" s="567"/>
      <c r="BL38" s="567"/>
      <c r="BM38" s="567"/>
      <c r="BN38" s="568"/>
      <c r="BO38" s="569"/>
    </row>
    <row r="39" spans="1:67" ht="12.75">
      <c r="A39" s="14"/>
      <c r="B39" s="40" t="s">
        <v>345</v>
      </c>
      <c r="C39" s="57" t="s">
        <v>308</v>
      </c>
      <c r="D39" s="159"/>
      <c r="F39" s="125"/>
      <c r="G39" s="566"/>
      <c r="H39" s="567"/>
      <c r="I39" s="567"/>
      <c r="J39" s="567"/>
      <c r="K39" s="567"/>
      <c r="L39" s="567"/>
      <c r="M39" s="567"/>
      <c r="N39" s="567"/>
      <c r="O39" s="567"/>
      <c r="P39" s="567"/>
      <c r="Q39" s="567"/>
      <c r="R39" s="567"/>
      <c r="S39" s="567"/>
      <c r="T39" s="567"/>
      <c r="U39" s="567"/>
      <c r="V39" s="567"/>
      <c r="W39" s="567"/>
      <c r="X39" s="567"/>
      <c r="Y39" s="567"/>
      <c r="Z39" s="567"/>
      <c r="AA39" s="567"/>
      <c r="AB39" s="567"/>
      <c r="AC39" s="567"/>
      <c r="AD39" s="567"/>
      <c r="AE39" s="567"/>
      <c r="AF39" s="567"/>
      <c r="AG39" s="567"/>
      <c r="AH39" s="567"/>
      <c r="AI39" s="567"/>
      <c r="AJ39" s="567"/>
      <c r="AK39" s="567"/>
      <c r="AL39" s="567"/>
      <c r="AM39" s="567"/>
      <c r="AN39" s="567"/>
      <c r="AO39" s="567"/>
      <c r="AP39" s="567"/>
      <c r="AQ39" s="567"/>
      <c r="AR39" s="567"/>
      <c r="AS39" s="567"/>
      <c r="AT39" s="567"/>
      <c r="AU39" s="567"/>
      <c r="AV39" s="567"/>
      <c r="AW39" s="567"/>
      <c r="AX39" s="567"/>
      <c r="AY39" s="567"/>
      <c r="AZ39" s="567"/>
      <c r="BA39" s="567"/>
      <c r="BB39" s="567"/>
      <c r="BC39" s="567"/>
      <c r="BD39" s="567"/>
      <c r="BE39" s="567"/>
      <c r="BF39" s="567"/>
      <c r="BG39" s="567"/>
      <c r="BH39" s="567"/>
      <c r="BI39" s="567"/>
      <c r="BJ39" s="567"/>
      <c r="BK39" s="567"/>
      <c r="BL39" s="567"/>
      <c r="BM39" s="567"/>
      <c r="BN39" s="568"/>
      <c r="BO39" s="569"/>
    </row>
    <row r="40" spans="1:67" ht="13.5" thickBot="1">
      <c r="A40" s="14"/>
      <c r="B40" s="132" t="s">
        <v>604</v>
      </c>
      <c r="C40" s="114" t="s">
        <v>758</v>
      </c>
      <c r="D40" s="160"/>
      <c r="F40" s="125"/>
      <c r="G40" s="566"/>
      <c r="H40" s="567"/>
      <c r="I40" s="567"/>
      <c r="J40" s="567"/>
      <c r="K40" s="567"/>
      <c r="L40" s="567"/>
      <c r="M40" s="567"/>
      <c r="N40" s="567"/>
      <c r="O40" s="567"/>
      <c r="P40" s="567"/>
      <c r="Q40" s="567"/>
      <c r="R40" s="567"/>
      <c r="S40" s="567"/>
      <c r="T40" s="567"/>
      <c r="U40" s="567"/>
      <c r="V40" s="567"/>
      <c r="W40" s="567"/>
      <c r="X40" s="567"/>
      <c r="Y40" s="567"/>
      <c r="Z40" s="567"/>
      <c r="AA40" s="567"/>
      <c r="AB40" s="567"/>
      <c r="AC40" s="567"/>
      <c r="AD40" s="567"/>
      <c r="AE40" s="567"/>
      <c r="AF40" s="567"/>
      <c r="AG40" s="567"/>
      <c r="AH40" s="567"/>
      <c r="AI40" s="567"/>
      <c r="AJ40" s="567"/>
      <c r="AK40" s="567"/>
      <c r="AL40" s="567"/>
      <c r="AM40" s="567"/>
      <c r="AN40" s="567"/>
      <c r="AO40" s="567"/>
      <c r="AP40" s="567"/>
      <c r="AQ40" s="567"/>
      <c r="AR40" s="567"/>
      <c r="AS40" s="567"/>
      <c r="AT40" s="567"/>
      <c r="AU40" s="567"/>
      <c r="AV40" s="567"/>
      <c r="AW40" s="567"/>
      <c r="AX40" s="567"/>
      <c r="AY40" s="567"/>
      <c r="AZ40" s="567"/>
      <c r="BA40" s="567"/>
      <c r="BB40" s="567"/>
      <c r="BC40" s="567"/>
      <c r="BD40" s="567"/>
      <c r="BE40" s="567"/>
      <c r="BF40" s="567"/>
      <c r="BG40" s="567"/>
      <c r="BH40" s="567"/>
      <c r="BI40" s="567"/>
      <c r="BJ40" s="567"/>
      <c r="BK40" s="567"/>
      <c r="BL40" s="567"/>
      <c r="BM40" s="567"/>
      <c r="BN40" s="568"/>
      <c r="BO40" s="569"/>
    </row>
    <row r="41" spans="1:67" ht="13.5" thickBot="1">
      <c r="B41" s="130"/>
      <c r="C41" s="41"/>
      <c r="D41" s="41"/>
      <c r="E41" s="10"/>
      <c r="F41" s="125"/>
      <c r="G41" s="566"/>
      <c r="H41" s="567"/>
      <c r="I41" s="567"/>
      <c r="J41" s="567"/>
      <c r="K41" s="567"/>
      <c r="L41" s="567"/>
      <c r="M41" s="567"/>
      <c r="N41" s="567"/>
      <c r="O41" s="567"/>
      <c r="P41" s="567"/>
      <c r="Q41" s="567"/>
      <c r="R41" s="567"/>
      <c r="S41" s="567"/>
      <c r="T41" s="567"/>
      <c r="U41" s="567"/>
      <c r="V41" s="567"/>
      <c r="W41" s="567"/>
      <c r="X41" s="567"/>
      <c r="Y41" s="567"/>
      <c r="Z41" s="567"/>
      <c r="AA41" s="567"/>
      <c r="AB41" s="567"/>
      <c r="AC41" s="567"/>
      <c r="AD41" s="567"/>
      <c r="AE41" s="567"/>
      <c r="AF41" s="567"/>
      <c r="AG41" s="567"/>
      <c r="AH41" s="567"/>
      <c r="AI41" s="567"/>
      <c r="AJ41" s="567"/>
      <c r="AK41" s="567"/>
      <c r="AL41" s="567"/>
      <c r="AM41" s="567"/>
      <c r="AN41" s="567"/>
      <c r="AO41" s="567"/>
      <c r="AP41" s="567"/>
      <c r="AQ41" s="567"/>
      <c r="AR41" s="567"/>
      <c r="AS41" s="567"/>
      <c r="AT41" s="567"/>
      <c r="AU41" s="567"/>
      <c r="AV41" s="567"/>
      <c r="AW41" s="567"/>
      <c r="AX41" s="567"/>
      <c r="AY41" s="567"/>
      <c r="AZ41" s="567"/>
      <c r="BA41" s="567"/>
      <c r="BB41" s="567"/>
      <c r="BC41" s="567"/>
      <c r="BD41" s="567"/>
      <c r="BE41" s="567"/>
      <c r="BF41" s="567"/>
      <c r="BG41" s="567"/>
      <c r="BH41" s="567"/>
      <c r="BI41" s="567"/>
      <c r="BJ41" s="567"/>
      <c r="BK41" s="567"/>
      <c r="BL41" s="567"/>
      <c r="BM41" s="567"/>
      <c r="BN41" s="568"/>
      <c r="BO41" s="569"/>
    </row>
    <row r="42" spans="1:67">
      <c r="A42" s="14"/>
      <c r="B42" s="246" t="s">
        <v>293</v>
      </c>
      <c r="C42" s="248"/>
      <c r="D42" s="249"/>
      <c r="F42" s="125"/>
      <c r="G42" s="566"/>
      <c r="H42" s="567"/>
      <c r="I42" s="567"/>
      <c r="J42" s="567"/>
      <c r="K42" s="567"/>
      <c r="L42" s="567"/>
      <c r="M42" s="567"/>
      <c r="N42" s="567"/>
      <c r="O42" s="567"/>
      <c r="P42" s="567"/>
      <c r="Q42" s="567"/>
      <c r="R42" s="567"/>
      <c r="S42" s="567"/>
      <c r="T42" s="567"/>
      <c r="U42" s="567"/>
      <c r="V42" s="567"/>
      <c r="W42" s="567"/>
      <c r="X42" s="567"/>
      <c r="Y42" s="567"/>
      <c r="Z42" s="567"/>
      <c r="AA42" s="567"/>
      <c r="AB42" s="567"/>
      <c r="AC42" s="567"/>
      <c r="AD42" s="567"/>
      <c r="AE42" s="567"/>
      <c r="AF42" s="567"/>
      <c r="AG42" s="567"/>
      <c r="AH42" s="567"/>
      <c r="AI42" s="567"/>
      <c r="AJ42" s="567"/>
      <c r="AK42" s="567"/>
      <c r="AL42" s="567"/>
      <c r="AM42" s="567"/>
      <c r="AN42" s="567"/>
      <c r="AO42" s="567"/>
      <c r="AP42" s="567"/>
      <c r="AQ42" s="567"/>
      <c r="AR42" s="567"/>
      <c r="AS42" s="567"/>
      <c r="AT42" s="567"/>
      <c r="AU42" s="567"/>
      <c r="AV42" s="567"/>
      <c r="AW42" s="567"/>
      <c r="AX42" s="567"/>
      <c r="AY42" s="567"/>
      <c r="AZ42" s="567"/>
      <c r="BA42" s="567"/>
      <c r="BB42" s="567"/>
      <c r="BC42" s="567"/>
      <c r="BD42" s="567"/>
      <c r="BE42" s="567"/>
      <c r="BF42" s="567"/>
      <c r="BG42" s="567"/>
      <c r="BH42" s="567"/>
      <c r="BI42" s="567"/>
      <c r="BJ42" s="567"/>
      <c r="BK42" s="567"/>
      <c r="BL42" s="567"/>
      <c r="BM42" s="567"/>
      <c r="BN42" s="568"/>
      <c r="BO42" s="569"/>
    </row>
    <row r="43" spans="1:67" ht="12.75">
      <c r="A43" s="14"/>
      <c r="B43" s="202"/>
      <c r="C43" s="120" t="s">
        <v>592</v>
      </c>
      <c r="D43" s="549" t="s">
        <v>843</v>
      </c>
      <c r="F43" s="125"/>
      <c r="G43" s="566"/>
      <c r="H43" s="567"/>
      <c r="I43" s="567"/>
      <c r="J43" s="567"/>
      <c r="K43" s="567"/>
      <c r="L43" s="567"/>
      <c r="M43" s="567"/>
      <c r="N43" s="567"/>
      <c r="O43" s="567"/>
      <c r="P43" s="567"/>
      <c r="Q43" s="567"/>
      <c r="R43" s="567"/>
      <c r="S43" s="567"/>
      <c r="T43" s="567"/>
      <c r="U43" s="567"/>
      <c r="V43" s="567"/>
      <c r="W43" s="567"/>
      <c r="X43" s="567"/>
      <c r="Y43" s="567"/>
      <c r="Z43" s="567"/>
      <c r="AA43" s="567"/>
      <c r="AB43" s="567"/>
      <c r="AC43" s="567"/>
      <c r="AD43" s="567"/>
      <c r="AE43" s="567"/>
      <c r="AF43" s="567"/>
      <c r="AG43" s="567"/>
      <c r="AH43" s="567"/>
      <c r="AI43" s="567"/>
      <c r="AJ43" s="567"/>
      <c r="AK43" s="567"/>
      <c r="AL43" s="567"/>
      <c r="AM43" s="567"/>
      <c r="AN43" s="567"/>
      <c r="AO43" s="567"/>
      <c r="AP43" s="567"/>
      <c r="AQ43" s="567"/>
      <c r="AR43" s="567"/>
      <c r="AS43" s="567"/>
      <c r="AT43" s="567"/>
      <c r="AU43" s="567"/>
      <c r="AV43" s="567"/>
      <c r="AW43" s="567"/>
      <c r="AX43" s="567"/>
      <c r="AY43" s="567"/>
      <c r="AZ43" s="567"/>
      <c r="BA43" s="567"/>
      <c r="BB43" s="567"/>
      <c r="BC43" s="567"/>
      <c r="BD43" s="567"/>
      <c r="BE43" s="567"/>
      <c r="BF43" s="567"/>
      <c r="BG43" s="567"/>
      <c r="BH43" s="567"/>
      <c r="BI43" s="567"/>
      <c r="BJ43" s="567"/>
      <c r="BK43" s="567"/>
      <c r="BL43" s="567"/>
      <c r="BM43" s="567"/>
      <c r="BN43" s="568"/>
      <c r="BO43" s="569"/>
    </row>
    <row r="44" spans="1:67" ht="12.75">
      <c r="A44" s="14"/>
      <c r="B44" s="197" t="s">
        <v>264</v>
      </c>
      <c r="C44" s="403" t="s">
        <v>579</v>
      </c>
      <c r="D44" s="550">
        <f>IF(C6="Rural", IF(C44='999-Calc'!B9,'999-Calc'!C9,IF(C44='999-Calc'!B10,'999-Calc'!C10,IF(C44='999-Calc'!B11,'999-Calc'!C11,IF(C44='999-Calc'!B12,'999-Calc'!C12)))),"N/A")</f>
        <v>7.0096666666666669</v>
      </c>
      <c r="E44" s="199"/>
      <c r="F44" s="125"/>
      <c r="G44" s="566"/>
      <c r="H44" s="567"/>
      <c r="I44" s="567"/>
      <c r="J44" s="567"/>
      <c r="K44" s="567"/>
      <c r="L44" s="567"/>
      <c r="M44" s="567"/>
      <c r="N44" s="567"/>
      <c r="O44" s="567"/>
      <c r="P44" s="567"/>
      <c r="Q44" s="567"/>
      <c r="R44" s="567"/>
      <c r="S44" s="567"/>
      <c r="T44" s="567"/>
      <c r="U44" s="567"/>
      <c r="V44" s="567"/>
      <c r="W44" s="567"/>
      <c r="X44" s="567"/>
      <c r="Y44" s="567"/>
      <c r="Z44" s="567"/>
      <c r="AA44" s="567"/>
      <c r="AB44" s="567"/>
      <c r="AC44" s="567"/>
      <c r="AD44" s="567"/>
      <c r="AE44" s="567"/>
      <c r="AF44" s="567"/>
      <c r="AG44" s="567"/>
      <c r="AH44" s="567"/>
      <c r="AI44" s="567"/>
      <c r="AJ44" s="567"/>
      <c r="AK44" s="567"/>
      <c r="AL44" s="567"/>
      <c r="AM44" s="567"/>
      <c r="AN44" s="567"/>
      <c r="AO44" s="567"/>
      <c r="AP44" s="567"/>
      <c r="AQ44" s="567"/>
      <c r="AR44" s="567"/>
      <c r="AS44" s="567"/>
      <c r="AT44" s="567"/>
      <c r="AU44" s="567"/>
      <c r="AV44" s="567"/>
      <c r="AW44" s="567"/>
      <c r="AX44" s="567"/>
      <c r="AY44" s="567"/>
      <c r="AZ44" s="567"/>
      <c r="BA44" s="567"/>
      <c r="BB44" s="567"/>
      <c r="BC44" s="567"/>
      <c r="BD44" s="567"/>
      <c r="BE44" s="567"/>
      <c r="BF44" s="567"/>
      <c r="BG44" s="567"/>
      <c r="BH44" s="567"/>
      <c r="BI44" s="567"/>
      <c r="BJ44" s="567"/>
      <c r="BK44" s="567"/>
      <c r="BL44" s="567"/>
      <c r="BM44" s="567"/>
      <c r="BN44" s="568"/>
      <c r="BO44" s="569"/>
    </row>
    <row r="45" spans="1:67" ht="26.25" thickBot="1">
      <c r="A45" s="14"/>
      <c r="B45" s="175" t="s">
        <v>535</v>
      </c>
      <c r="C45" s="117" t="s">
        <v>269</v>
      </c>
      <c r="D45" s="176"/>
      <c r="E45" s="200"/>
      <c r="F45" s="125"/>
      <c r="G45" s="566"/>
      <c r="H45" s="567"/>
      <c r="I45" s="567"/>
      <c r="J45" s="567"/>
      <c r="K45" s="567"/>
      <c r="L45" s="567"/>
      <c r="M45" s="567"/>
      <c r="N45" s="567"/>
      <c r="O45" s="567"/>
      <c r="P45" s="567"/>
      <c r="Q45" s="567"/>
      <c r="R45" s="567"/>
      <c r="S45" s="567"/>
      <c r="T45" s="567"/>
      <c r="U45" s="567"/>
      <c r="V45" s="567"/>
      <c r="W45" s="567"/>
      <c r="X45" s="567"/>
      <c r="Y45" s="567"/>
      <c r="Z45" s="567"/>
      <c r="AA45" s="567"/>
      <c r="AB45" s="567"/>
      <c r="AC45" s="567"/>
      <c r="AD45" s="567"/>
      <c r="AE45" s="567"/>
      <c r="AF45" s="567"/>
      <c r="AG45" s="567"/>
      <c r="AH45" s="567"/>
      <c r="AI45" s="567"/>
      <c r="AJ45" s="567"/>
      <c r="AK45" s="567"/>
      <c r="AL45" s="567"/>
      <c r="AM45" s="567"/>
      <c r="AN45" s="567"/>
      <c r="AO45" s="567"/>
      <c r="AP45" s="567"/>
      <c r="AQ45" s="567"/>
      <c r="AR45" s="567"/>
      <c r="AS45" s="567"/>
      <c r="AT45" s="567"/>
      <c r="AU45" s="567"/>
      <c r="AV45" s="567"/>
      <c r="AW45" s="567"/>
      <c r="AX45" s="567"/>
      <c r="AY45" s="567"/>
      <c r="AZ45" s="567"/>
      <c r="BA45" s="567"/>
      <c r="BB45" s="567"/>
      <c r="BC45" s="567"/>
      <c r="BD45" s="567"/>
      <c r="BE45" s="567"/>
      <c r="BF45" s="567"/>
      <c r="BG45" s="567"/>
      <c r="BH45" s="567"/>
      <c r="BI45" s="567"/>
      <c r="BJ45" s="567"/>
      <c r="BK45" s="567"/>
      <c r="BL45" s="567"/>
      <c r="BM45" s="567"/>
      <c r="BN45" s="568"/>
      <c r="BO45" s="569"/>
    </row>
    <row r="46" spans="1:67" ht="12.75">
      <c r="A46" s="14"/>
      <c r="B46" s="591" t="s">
        <v>591</v>
      </c>
      <c r="C46" s="498" t="s">
        <v>757</v>
      </c>
      <c r="D46" s="499" t="s">
        <v>589</v>
      </c>
      <c r="E46" s="200"/>
      <c r="F46" s="125"/>
      <c r="G46" s="566"/>
      <c r="H46" s="567"/>
      <c r="I46" s="567"/>
      <c r="J46" s="567"/>
      <c r="K46" s="567"/>
      <c r="L46" s="567"/>
      <c r="M46" s="567"/>
      <c r="N46" s="567"/>
      <c r="O46" s="567"/>
      <c r="P46" s="567"/>
      <c r="Q46" s="567"/>
      <c r="R46" s="567"/>
      <c r="S46" s="567"/>
      <c r="T46" s="567"/>
      <c r="U46" s="567"/>
      <c r="V46" s="567"/>
      <c r="W46" s="567"/>
      <c r="X46" s="567"/>
      <c r="Y46" s="567"/>
      <c r="Z46" s="567"/>
      <c r="AA46" s="567"/>
      <c r="AB46" s="567"/>
      <c r="AC46" s="567"/>
      <c r="AD46" s="567"/>
      <c r="AE46" s="567"/>
      <c r="AF46" s="567"/>
      <c r="AG46" s="567"/>
      <c r="AH46" s="567"/>
      <c r="AI46" s="567"/>
      <c r="AJ46" s="567"/>
      <c r="AK46" s="567"/>
      <c r="AL46" s="567"/>
      <c r="AM46" s="567"/>
      <c r="AN46" s="567"/>
      <c r="AO46" s="567"/>
      <c r="AP46" s="567"/>
      <c r="AQ46" s="567"/>
      <c r="AR46" s="567"/>
      <c r="AS46" s="567"/>
      <c r="AT46" s="567"/>
      <c r="AU46" s="567"/>
      <c r="AV46" s="567"/>
      <c r="AW46" s="567"/>
      <c r="AX46" s="567"/>
      <c r="AY46" s="567"/>
      <c r="AZ46" s="567"/>
      <c r="BA46" s="567"/>
      <c r="BB46" s="567"/>
      <c r="BC46" s="567"/>
      <c r="BD46" s="567"/>
      <c r="BE46" s="567"/>
      <c r="BF46" s="567"/>
      <c r="BG46" s="567"/>
      <c r="BH46" s="567"/>
      <c r="BI46" s="567"/>
      <c r="BJ46" s="567"/>
      <c r="BK46" s="567"/>
      <c r="BL46" s="567"/>
      <c r="BM46" s="567"/>
      <c r="BN46" s="568"/>
      <c r="BO46" s="569"/>
    </row>
    <row r="47" spans="1:67" ht="15.75" customHeight="1" thickBot="1">
      <c r="A47" s="14"/>
      <c r="B47" s="592"/>
      <c r="C47" s="561"/>
      <c r="D47" s="496">
        <f>IF(C6="Railbelt South of Alaska Range", "", IF(D45&gt;IF(C47&gt;2000000,14.5,12.5),D45,IF(C47&gt;2000000,14.5,12.5)))</f>
        <v>12.5</v>
      </c>
      <c r="E47" s="199"/>
      <c r="F47" s="125"/>
      <c r="G47" s="566"/>
      <c r="H47" s="567"/>
      <c r="I47" s="567"/>
      <c r="J47" s="567"/>
      <c r="K47" s="567"/>
      <c r="L47" s="567"/>
      <c r="M47" s="567"/>
      <c r="N47" s="567"/>
      <c r="O47" s="567"/>
      <c r="P47" s="567"/>
      <c r="Q47" s="567"/>
      <c r="R47" s="567"/>
      <c r="S47" s="567"/>
      <c r="T47" s="567"/>
      <c r="U47" s="567"/>
      <c r="V47" s="567"/>
      <c r="W47" s="567"/>
      <c r="X47" s="567"/>
      <c r="Y47" s="567"/>
      <c r="Z47" s="567"/>
      <c r="AA47" s="567"/>
      <c r="AB47" s="567"/>
      <c r="AC47" s="567"/>
      <c r="AD47" s="567"/>
      <c r="AE47" s="567"/>
      <c r="AF47" s="567"/>
      <c r="AG47" s="567"/>
      <c r="AH47" s="567"/>
      <c r="AI47" s="567"/>
      <c r="AJ47" s="567"/>
      <c r="AK47" s="567"/>
      <c r="AL47" s="567"/>
      <c r="AM47" s="567"/>
      <c r="AN47" s="567"/>
      <c r="AO47" s="567"/>
      <c r="AP47" s="567"/>
      <c r="AQ47" s="567"/>
      <c r="AR47" s="567"/>
      <c r="AS47" s="567"/>
      <c r="AT47" s="567"/>
      <c r="AU47" s="567"/>
      <c r="AV47" s="567"/>
      <c r="AW47" s="567"/>
      <c r="AX47" s="567"/>
      <c r="AY47" s="567"/>
      <c r="AZ47" s="567"/>
      <c r="BA47" s="567"/>
      <c r="BB47" s="567"/>
      <c r="BC47" s="567"/>
      <c r="BD47" s="567"/>
      <c r="BE47" s="567"/>
      <c r="BF47" s="567"/>
      <c r="BG47" s="567"/>
      <c r="BH47" s="567"/>
      <c r="BI47" s="567"/>
      <c r="BJ47" s="567"/>
      <c r="BK47" s="567"/>
      <c r="BL47" s="567"/>
      <c r="BM47" s="567"/>
      <c r="BN47" s="568"/>
      <c r="BO47" s="569"/>
    </row>
    <row r="48" spans="1:67" ht="12.75">
      <c r="B48" s="126"/>
      <c r="C48" s="14"/>
      <c r="D48" s="14"/>
      <c r="E48" s="14"/>
      <c r="N48" s="14"/>
      <c r="O48" s="14"/>
      <c r="P48" s="14"/>
      <c r="Q48" s="14"/>
      <c r="R48" s="14"/>
      <c r="S48" s="14"/>
      <c r="T48" s="14"/>
      <c r="U48" s="14"/>
      <c r="V48" s="14"/>
      <c r="W48" s="14"/>
      <c r="X48" s="14"/>
      <c r="Y48" s="14"/>
      <c r="Z48" s="14"/>
      <c r="AA48" s="14"/>
      <c r="AB48" s="14"/>
      <c r="AC48" s="14"/>
      <c r="AD48" s="14"/>
      <c r="AE48" s="14"/>
      <c r="AF48" s="14"/>
    </row>
    <row r="49" spans="2:67" ht="13.5" thickBot="1">
      <c r="B49" s="126"/>
      <c r="C49" s="14"/>
      <c r="D49" s="17"/>
      <c r="E49" s="118">
        <v>4</v>
      </c>
      <c r="F49" s="118">
        <v>5</v>
      </c>
      <c r="G49" s="118">
        <v>6</v>
      </c>
      <c r="H49" s="118">
        <v>7</v>
      </c>
      <c r="I49" s="118">
        <v>8</v>
      </c>
      <c r="J49" s="118">
        <v>9</v>
      </c>
      <c r="K49" s="118">
        <v>10</v>
      </c>
      <c r="L49" s="118">
        <v>11</v>
      </c>
      <c r="M49" s="118">
        <v>12</v>
      </c>
      <c r="N49" s="118">
        <v>13</v>
      </c>
      <c r="O49" s="118">
        <v>14</v>
      </c>
      <c r="P49" s="118">
        <v>15</v>
      </c>
      <c r="Q49" s="118">
        <v>16</v>
      </c>
      <c r="R49" s="118">
        <v>17</v>
      </c>
      <c r="S49" s="118">
        <v>18</v>
      </c>
      <c r="T49" s="118">
        <v>19</v>
      </c>
      <c r="U49" s="118">
        <v>20</v>
      </c>
      <c r="V49" s="118">
        <v>21</v>
      </c>
      <c r="W49" s="118">
        <v>22</v>
      </c>
      <c r="X49" s="118">
        <v>23</v>
      </c>
      <c r="Y49" s="118">
        <v>24</v>
      </c>
      <c r="Z49" s="118">
        <v>25</v>
      </c>
      <c r="AA49" s="118">
        <v>26</v>
      </c>
      <c r="AB49" s="118">
        <v>27</v>
      </c>
      <c r="AC49" s="118">
        <v>28</v>
      </c>
      <c r="AD49" s="118">
        <v>29</v>
      </c>
      <c r="AE49" s="118">
        <v>30</v>
      </c>
      <c r="AF49" s="118">
        <v>31</v>
      </c>
      <c r="AG49" s="118">
        <v>32</v>
      </c>
      <c r="AH49" s="118">
        <v>33</v>
      </c>
      <c r="AI49" s="118">
        <v>34</v>
      </c>
      <c r="AJ49" s="118">
        <v>35</v>
      </c>
      <c r="AK49" s="118">
        <v>36</v>
      </c>
      <c r="AL49" s="118">
        <v>37</v>
      </c>
      <c r="AM49" s="118">
        <v>38</v>
      </c>
      <c r="AN49" s="118">
        <v>39</v>
      </c>
      <c r="AO49" s="118">
        <v>40</v>
      </c>
      <c r="AP49" s="118">
        <v>41</v>
      </c>
      <c r="AQ49" s="118">
        <v>42</v>
      </c>
      <c r="AR49" s="118">
        <v>43</v>
      </c>
      <c r="AS49" s="118">
        <v>44</v>
      </c>
      <c r="AT49" s="118">
        <v>45</v>
      </c>
      <c r="AU49" s="118">
        <v>46</v>
      </c>
      <c r="AV49" s="118">
        <v>47</v>
      </c>
      <c r="AW49" s="118">
        <v>48</v>
      </c>
      <c r="AX49" s="118">
        <v>49</v>
      </c>
      <c r="AY49" s="118">
        <v>50</v>
      </c>
      <c r="AZ49" s="118">
        <v>51</v>
      </c>
      <c r="BA49" s="118">
        <v>52</v>
      </c>
      <c r="BB49" s="118">
        <v>53</v>
      </c>
      <c r="BC49" s="118">
        <v>54</v>
      </c>
      <c r="BD49" s="118">
        <v>55</v>
      </c>
      <c r="BE49" s="118">
        <v>56</v>
      </c>
      <c r="BF49" s="118">
        <v>57</v>
      </c>
      <c r="BG49" s="118">
        <v>58</v>
      </c>
      <c r="BH49" s="118">
        <v>59</v>
      </c>
      <c r="BI49" s="118">
        <v>60</v>
      </c>
      <c r="BJ49" s="118">
        <v>61</v>
      </c>
      <c r="BK49" s="118">
        <v>62</v>
      </c>
      <c r="BL49" s="118">
        <v>63</v>
      </c>
      <c r="BM49" s="118">
        <v>64</v>
      </c>
      <c r="BN49" s="118">
        <v>65</v>
      </c>
      <c r="BO49" s="118"/>
    </row>
    <row r="50" spans="2:67" ht="12.75">
      <c r="B50" s="243" t="s">
        <v>531</v>
      </c>
      <c r="C50" s="244"/>
      <c r="D50" s="252" t="s">
        <v>254</v>
      </c>
      <c r="E50" s="256">
        <v>2020</v>
      </c>
      <c r="F50" s="256">
        <f t="shared" ref="F50:BF50" si="0">E50+1</f>
        <v>2021</v>
      </c>
      <c r="G50" s="256">
        <f t="shared" si="0"/>
        <v>2022</v>
      </c>
      <c r="H50" s="256">
        <f t="shared" si="0"/>
        <v>2023</v>
      </c>
      <c r="I50" s="256">
        <f t="shared" si="0"/>
        <v>2024</v>
      </c>
      <c r="J50" s="256">
        <f t="shared" si="0"/>
        <v>2025</v>
      </c>
      <c r="K50" s="256">
        <f t="shared" si="0"/>
        <v>2026</v>
      </c>
      <c r="L50" s="256">
        <f t="shared" si="0"/>
        <v>2027</v>
      </c>
      <c r="M50" s="256">
        <f t="shared" si="0"/>
        <v>2028</v>
      </c>
      <c r="N50" s="256">
        <f t="shared" si="0"/>
        <v>2029</v>
      </c>
      <c r="O50" s="256">
        <f t="shared" si="0"/>
        <v>2030</v>
      </c>
      <c r="P50" s="256">
        <f t="shared" si="0"/>
        <v>2031</v>
      </c>
      <c r="Q50" s="256">
        <f t="shared" si="0"/>
        <v>2032</v>
      </c>
      <c r="R50" s="256">
        <f t="shared" si="0"/>
        <v>2033</v>
      </c>
      <c r="S50" s="256">
        <f t="shared" si="0"/>
        <v>2034</v>
      </c>
      <c r="T50" s="256">
        <f t="shared" si="0"/>
        <v>2035</v>
      </c>
      <c r="U50" s="256">
        <f t="shared" si="0"/>
        <v>2036</v>
      </c>
      <c r="V50" s="256">
        <f t="shared" si="0"/>
        <v>2037</v>
      </c>
      <c r="W50" s="256">
        <f t="shared" si="0"/>
        <v>2038</v>
      </c>
      <c r="X50" s="256">
        <f t="shared" si="0"/>
        <v>2039</v>
      </c>
      <c r="Y50" s="256">
        <f t="shared" si="0"/>
        <v>2040</v>
      </c>
      <c r="Z50" s="256">
        <f t="shared" si="0"/>
        <v>2041</v>
      </c>
      <c r="AA50" s="256">
        <f t="shared" si="0"/>
        <v>2042</v>
      </c>
      <c r="AB50" s="256">
        <f t="shared" si="0"/>
        <v>2043</v>
      </c>
      <c r="AC50" s="256">
        <f t="shared" si="0"/>
        <v>2044</v>
      </c>
      <c r="AD50" s="256">
        <f t="shared" si="0"/>
        <v>2045</v>
      </c>
      <c r="AE50" s="256">
        <f t="shared" si="0"/>
        <v>2046</v>
      </c>
      <c r="AF50" s="256">
        <f t="shared" si="0"/>
        <v>2047</v>
      </c>
      <c r="AG50" s="256">
        <f t="shared" si="0"/>
        <v>2048</v>
      </c>
      <c r="AH50" s="256">
        <f t="shared" si="0"/>
        <v>2049</v>
      </c>
      <c r="AI50" s="256">
        <f t="shared" si="0"/>
        <v>2050</v>
      </c>
      <c r="AJ50" s="256">
        <f t="shared" si="0"/>
        <v>2051</v>
      </c>
      <c r="AK50" s="256">
        <f t="shared" si="0"/>
        <v>2052</v>
      </c>
      <c r="AL50" s="256">
        <f t="shared" si="0"/>
        <v>2053</v>
      </c>
      <c r="AM50" s="256">
        <f t="shared" si="0"/>
        <v>2054</v>
      </c>
      <c r="AN50" s="256">
        <f t="shared" si="0"/>
        <v>2055</v>
      </c>
      <c r="AO50" s="256">
        <f t="shared" si="0"/>
        <v>2056</v>
      </c>
      <c r="AP50" s="256">
        <f t="shared" si="0"/>
        <v>2057</v>
      </c>
      <c r="AQ50" s="256">
        <f t="shared" si="0"/>
        <v>2058</v>
      </c>
      <c r="AR50" s="256">
        <f t="shared" si="0"/>
        <v>2059</v>
      </c>
      <c r="AS50" s="256">
        <f t="shared" si="0"/>
        <v>2060</v>
      </c>
      <c r="AT50" s="256">
        <f t="shared" si="0"/>
        <v>2061</v>
      </c>
      <c r="AU50" s="256">
        <f t="shared" si="0"/>
        <v>2062</v>
      </c>
      <c r="AV50" s="256">
        <f t="shared" si="0"/>
        <v>2063</v>
      </c>
      <c r="AW50" s="256">
        <f t="shared" si="0"/>
        <v>2064</v>
      </c>
      <c r="AX50" s="256">
        <f t="shared" si="0"/>
        <v>2065</v>
      </c>
      <c r="AY50" s="256">
        <f t="shared" si="0"/>
        <v>2066</v>
      </c>
      <c r="AZ50" s="256">
        <f t="shared" si="0"/>
        <v>2067</v>
      </c>
      <c r="BA50" s="256">
        <f t="shared" si="0"/>
        <v>2068</v>
      </c>
      <c r="BB50" s="256">
        <f t="shared" si="0"/>
        <v>2069</v>
      </c>
      <c r="BC50" s="256">
        <f t="shared" si="0"/>
        <v>2070</v>
      </c>
      <c r="BD50" s="256">
        <f t="shared" si="0"/>
        <v>2071</v>
      </c>
      <c r="BE50" s="256">
        <f t="shared" si="0"/>
        <v>2072</v>
      </c>
      <c r="BF50" s="256">
        <f t="shared" si="0"/>
        <v>2073</v>
      </c>
      <c r="BG50" s="256">
        <f>BF50+1</f>
        <v>2074</v>
      </c>
      <c r="BH50" s="256">
        <f t="shared" ref="BH50:BN50" si="1">BG50+1</f>
        <v>2075</v>
      </c>
      <c r="BI50" s="256">
        <f t="shared" si="1"/>
        <v>2076</v>
      </c>
      <c r="BJ50" s="256">
        <f t="shared" si="1"/>
        <v>2077</v>
      </c>
      <c r="BK50" s="256">
        <f t="shared" si="1"/>
        <v>2078</v>
      </c>
      <c r="BL50" s="256">
        <f t="shared" si="1"/>
        <v>2079</v>
      </c>
      <c r="BM50" s="256">
        <f t="shared" si="1"/>
        <v>2080</v>
      </c>
      <c r="BN50" s="256">
        <f t="shared" si="1"/>
        <v>2081</v>
      </c>
      <c r="BO50" s="257" t="s">
        <v>3</v>
      </c>
    </row>
    <row r="51" spans="2:67" ht="12.75">
      <c r="B51" s="258" t="s">
        <v>265</v>
      </c>
      <c r="C51" s="345" t="s">
        <v>262</v>
      </c>
      <c r="D51" s="345" t="s">
        <v>255</v>
      </c>
      <c r="E51" s="161"/>
      <c r="F51" s="161"/>
      <c r="G51" s="161"/>
      <c r="H51" s="161"/>
      <c r="I51" s="161"/>
      <c r="J51" s="161"/>
      <c r="K51" s="161"/>
      <c r="L51" s="161"/>
      <c r="M51" s="161"/>
      <c r="N51" s="161"/>
      <c r="O51" s="161"/>
      <c r="P51" s="161"/>
      <c r="Q51" s="161"/>
      <c r="R51" s="161"/>
      <c r="S51" s="161"/>
      <c r="T51" s="161"/>
      <c r="U51" s="161"/>
      <c r="V51" s="161"/>
      <c r="W51" s="161"/>
      <c r="X51" s="161"/>
      <c r="Y51" s="161"/>
      <c r="Z51" s="161"/>
      <c r="AA51" s="161"/>
      <c r="AB51" s="161"/>
      <c r="AC51" s="161"/>
      <c r="AD51" s="161"/>
      <c r="AE51" s="161"/>
      <c r="AF51" s="161"/>
      <c r="AG51" s="161"/>
      <c r="AH51" s="161"/>
      <c r="AI51" s="161"/>
      <c r="AJ51" s="161"/>
      <c r="AK51" s="161"/>
      <c r="AL51" s="161"/>
      <c r="AM51" s="161"/>
      <c r="AN51" s="161"/>
      <c r="AO51" s="161"/>
      <c r="AP51" s="161"/>
      <c r="AQ51" s="161"/>
      <c r="AR51" s="161"/>
      <c r="AS51" s="161"/>
      <c r="AT51" s="161"/>
      <c r="AU51" s="161"/>
      <c r="AV51" s="161"/>
      <c r="AW51" s="161"/>
      <c r="AX51" s="161"/>
      <c r="AY51" s="161"/>
      <c r="AZ51" s="161"/>
      <c r="BA51" s="161"/>
      <c r="BB51" s="161"/>
      <c r="BC51" s="161"/>
      <c r="BD51" s="161"/>
      <c r="BE51" s="161"/>
      <c r="BF51" s="161"/>
      <c r="BG51" s="161"/>
      <c r="BH51" s="161"/>
      <c r="BI51" s="161"/>
      <c r="BJ51" s="161"/>
      <c r="BK51" s="161"/>
      <c r="BL51" s="161"/>
      <c r="BM51" s="161"/>
      <c r="BN51" s="161"/>
      <c r="BO51" s="259">
        <f>NPV(Home!$D$24,F51:BN51)+E51</f>
        <v>0</v>
      </c>
    </row>
    <row r="52" spans="2:67" ht="12.75">
      <c r="B52" s="258"/>
      <c r="C52" s="27"/>
      <c r="D52" s="14"/>
      <c r="E52" s="28"/>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59"/>
    </row>
    <row r="53" spans="2:67" ht="12.75">
      <c r="B53" s="260"/>
      <c r="C53" s="135" t="s">
        <v>532</v>
      </c>
      <c r="D53" s="14" t="s">
        <v>255</v>
      </c>
      <c r="E53" s="162">
        <f>E79-E70</f>
        <v>0</v>
      </c>
      <c r="F53" s="162">
        <f>F79-F70</f>
        <v>0</v>
      </c>
      <c r="G53" s="162">
        <f t="shared" ref="G53:BN53" si="2">G79-G70</f>
        <v>0</v>
      </c>
      <c r="H53" s="162">
        <f t="shared" si="2"/>
        <v>0</v>
      </c>
      <c r="I53" s="162">
        <f t="shared" si="2"/>
        <v>0</v>
      </c>
      <c r="J53" s="162">
        <f t="shared" si="2"/>
        <v>0</v>
      </c>
      <c r="K53" s="162">
        <f t="shared" si="2"/>
        <v>0</v>
      </c>
      <c r="L53" s="162">
        <f t="shared" si="2"/>
        <v>0</v>
      </c>
      <c r="M53" s="162">
        <f t="shared" si="2"/>
        <v>0</v>
      </c>
      <c r="N53" s="162">
        <f t="shared" si="2"/>
        <v>0</v>
      </c>
      <c r="O53" s="162">
        <f t="shared" si="2"/>
        <v>0</v>
      </c>
      <c r="P53" s="162">
        <f t="shared" si="2"/>
        <v>0</v>
      </c>
      <c r="Q53" s="162">
        <f t="shared" si="2"/>
        <v>0</v>
      </c>
      <c r="R53" s="162">
        <f t="shared" si="2"/>
        <v>0</v>
      </c>
      <c r="S53" s="162">
        <f t="shared" si="2"/>
        <v>0</v>
      </c>
      <c r="T53" s="162">
        <f t="shared" si="2"/>
        <v>0</v>
      </c>
      <c r="U53" s="162">
        <f t="shared" si="2"/>
        <v>0</v>
      </c>
      <c r="V53" s="162">
        <f t="shared" si="2"/>
        <v>0</v>
      </c>
      <c r="W53" s="162">
        <f t="shared" si="2"/>
        <v>0</v>
      </c>
      <c r="X53" s="162">
        <f t="shared" si="2"/>
        <v>0</v>
      </c>
      <c r="Y53" s="162">
        <f t="shared" si="2"/>
        <v>0</v>
      </c>
      <c r="Z53" s="162">
        <f t="shared" si="2"/>
        <v>0</v>
      </c>
      <c r="AA53" s="162">
        <f t="shared" si="2"/>
        <v>0</v>
      </c>
      <c r="AB53" s="162">
        <f t="shared" si="2"/>
        <v>0</v>
      </c>
      <c r="AC53" s="162">
        <f t="shared" si="2"/>
        <v>0</v>
      </c>
      <c r="AD53" s="162">
        <f t="shared" si="2"/>
        <v>0</v>
      </c>
      <c r="AE53" s="162">
        <f t="shared" si="2"/>
        <v>0</v>
      </c>
      <c r="AF53" s="162">
        <f t="shared" si="2"/>
        <v>0</v>
      </c>
      <c r="AG53" s="162">
        <f t="shared" si="2"/>
        <v>0</v>
      </c>
      <c r="AH53" s="162">
        <f t="shared" si="2"/>
        <v>0</v>
      </c>
      <c r="AI53" s="162">
        <f t="shared" si="2"/>
        <v>0</v>
      </c>
      <c r="AJ53" s="162">
        <f t="shared" si="2"/>
        <v>0</v>
      </c>
      <c r="AK53" s="162">
        <f t="shared" si="2"/>
        <v>0</v>
      </c>
      <c r="AL53" s="162">
        <f t="shared" si="2"/>
        <v>0</v>
      </c>
      <c r="AM53" s="162">
        <f t="shared" si="2"/>
        <v>0</v>
      </c>
      <c r="AN53" s="162">
        <f t="shared" si="2"/>
        <v>0</v>
      </c>
      <c r="AO53" s="162">
        <f t="shared" si="2"/>
        <v>0</v>
      </c>
      <c r="AP53" s="162">
        <f t="shared" si="2"/>
        <v>0</v>
      </c>
      <c r="AQ53" s="162">
        <f t="shared" si="2"/>
        <v>0</v>
      </c>
      <c r="AR53" s="162">
        <f t="shared" si="2"/>
        <v>0</v>
      </c>
      <c r="AS53" s="162">
        <f t="shared" si="2"/>
        <v>0</v>
      </c>
      <c r="AT53" s="162">
        <f t="shared" si="2"/>
        <v>0</v>
      </c>
      <c r="AU53" s="162">
        <f t="shared" si="2"/>
        <v>0</v>
      </c>
      <c r="AV53" s="162">
        <f t="shared" si="2"/>
        <v>0</v>
      </c>
      <c r="AW53" s="162">
        <f t="shared" si="2"/>
        <v>0</v>
      </c>
      <c r="AX53" s="162">
        <f t="shared" si="2"/>
        <v>0</v>
      </c>
      <c r="AY53" s="162">
        <f t="shared" si="2"/>
        <v>0</v>
      </c>
      <c r="AZ53" s="162">
        <f t="shared" si="2"/>
        <v>0</v>
      </c>
      <c r="BA53" s="162">
        <f t="shared" si="2"/>
        <v>0</v>
      </c>
      <c r="BB53" s="162">
        <f t="shared" si="2"/>
        <v>0</v>
      </c>
      <c r="BC53" s="162">
        <f t="shared" si="2"/>
        <v>0</v>
      </c>
      <c r="BD53" s="162">
        <f t="shared" si="2"/>
        <v>0</v>
      </c>
      <c r="BE53" s="162">
        <f t="shared" si="2"/>
        <v>0</v>
      </c>
      <c r="BF53" s="162">
        <f t="shared" si="2"/>
        <v>0</v>
      </c>
      <c r="BG53" s="162">
        <f t="shared" si="2"/>
        <v>0</v>
      </c>
      <c r="BH53" s="162">
        <f t="shared" si="2"/>
        <v>0</v>
      </c>
      <c r="BI53" s="162">
        <f t="shared" si="2"/>
        <v>0</v>
      </c>
      <c r="BJ53" s="162">
        <f t="shared" si="2"/>
        <v>0</v>
      </c>
      <c r="BK53" s="162">
        <f t="shared" si="2"/>
        <v>0</v>
      </c>
      <c r="BL53" s="162">
        <f t="shared" si="2"/>
        <v>0</v>
      </c>
      <c r="BM53" s="162">
        <f t="shared" si="2"/>
        <v>0</v>
      </c>
      <c r="BN53" s="162">
        <f t="shared" si="2"/>
        <v>0</v>
      </c>
      <c r="BO53" s="259">
        <f>NPV(Home!$D$24,F53:BN53)+E53</f>
        <v>0</v>
      </c>
    </row>
    <row r="54" spans="2:67" ht="12.75">
      <c r="B54" s="260"/>
      <c r="C54" s="135" t="s">
        <v>533</v>
      </c>
      <c r="D54" s="14" t="s">
        <v>255</v>
      </c>
      <c r="E54" s="162">
        <f t="shared" ref="E54:BN54" si="3">E100-E92</f>
        <v>0</v>
      </c>
      <c r="F54" s="162">
        <f t="shared" si="3"/>
        <v>0</v>
      </c>
      <c r="G54" s="162">
        <f t="shared" si="3"/>
        <v>0</v>
      </c>
      <c r="H54" s="162">
        <f t="shared" si="3"/>
        <v>0</v>
      </c>
      <c r="I54" s="162">
        <f t="shared" si="3"/>
        <v>0</v>
      </c>
      <c r="J54" s="162">
        <f t="shared" si="3"/>
        <v>0</v>
      </c>
      <c r="K54" s="162">
        <f t="shared" si="3"/>
        <v>0</v>
      </c>
      <c r="L54" s="162">
        <f t="shared" si="3"/>
        <v>0</v>
      </c>
      <c r="M54" s="162">
        <f t="shared" si="3"/>
        <v>0</v>
      </c>
      <c r="N54" s="162">
        <f t="shared" si="3"/>
        <v>0</v>
      </c>
      <c r="O54" s="162">
        <f t="shared" si="3"/>
        <v>0</v>
      </c>
      <c r="P54" s="162">
        <f t="shared" si="3"/>
        <v>0</v>
      </c>
      <c r="Q54" s="162">
        <f t="shared" si="3"/>
        <v>0</v>
      </c>
      <c r="R54" s="162">
        <f t="shared" si="3"/>
        <v>0</v>
      </c>
      <c r="S54" s="162">
        <f t="shared" si="3"/>
        <v>0</v>
      </c>
      <c r="T54" s="162">
        <f t="shared" si="3"/>
        <v>0</v>
      </c>
      <c r="U54" s="162">
        <f t="shared" si="3"/>
        <v>0</v>
      </c>
      <c r="V54" s="162">
        <f t="shared" si="3"/>
        <v>0</v>
      </c>
      <c r="W54" s="162">
        <f t="shared" si="3"/>
        <v>0</v>
      </c>
      <c r="X54" s="162">
        <f t="shared" si="3"/>
        <v>0</v>
      </c>
      <c r="Y54" s="162">
        <f t="shared" si="3"/>
        <v>0</v>
      </c>
      <c r="Z54" s="162">
        <f t="shared" si="3"/>
        <v>0</v>
      </c>
      <c r="AA54" s="162">
        <f t="shared" si="3"/>
        <v>0</v>
      </c>
      <c r="AB54" s="162">
        <f t="shared" si="3"/>
        <v>0</v>
      </c>
      <c r="AC54" s="162">
        <f t="shared" si="3"/>
        <v>0</v>
      </c>
      <c r="AD54" s="162">
        <f t="shared" si="3"/>
        <v>0</v>
      </c>
      <c r="AE54" s="162">
        <f t="shared" si="3"/>
        <v>0</v>
      </c>
      <c r="AF54" s="162">
        <f t="shared" si="3"/>
        <v>0</v>
      </c>
      <c r="AG54" s="162">
        <f t="shared" si="3"/>
        <v>0</v>
      </c>
      <c r="AH54" s="162">
        <f t="shared" si="3"/>
        <v>0</v>
      </c>
      <c r="AI54" s="162">
        <f t="shared" si="3"/>
        <v>0</v>
      </c>
      <c r="AJ54" s="162">
        <f t="shared" si="3"/>
        <v>0</v>
      </c>
      <c r="AK54" s="162">
        <f t="shared" si="3"/>
        <v>0</v>
      </c>
      <c r="AL54" s="162">
        <f t="shared" si="3"/>
        <v>0</v>
      </c>
      <c r="AM54" s="162">
        <f t="shared" si="3"/>
        <v>0</v>
      </c>
      <c r="AN54" s="162">
        <f t="shared" si="3"/>
        <v>0</v>
      </c>
      <c r="AO54" s="162">
        <f t="shared" si="3"/>
        <v>0</v>
      </c>
      <c r="AP54" s="162">
        <f t="shared" si="3"/>
        <v>0</v>
      </c>
      <c r="AQ54" s="162">
        <f t="shared" si="3"/>
        <v>0</v>
      </c>
      <c r="AR54" s="162">
        <f t="shared" si="3"/>
        <v>0</v>
      </c>
      <c r="AS54" s="162">
        <f t="shared" si="3"/>
        <v>0</v>
      </c>
      <c r="AT54" s="162">
        <f t="shared" si="3"/>
        <v>0</v>
      </c>
      <c r="AU54" s="162">
        <f t="shared" si="3"/>
        <v>0</v>
      </c>
      <c r="AV54" s="162">
        <f t="shared" si="3"/>
        <v>0</v>
      </c>
      <c r="AW54" s="162">
        <f t="shared" si="3"/>
        <v>0</v>
      </c>
      <c r="AX54" s="162">
        <f t="shared" si="3"/>
        <v>0</v>
      </c>
      <c r="AY54" s="162">
        <f t="shared" si="3"/>
        <v>0</v>
      </c>
      <c r="AZ54" s="162">
        <f t="shared" si="3"/>
        <v>0</v>
      </c>
      <c r="BA54" s="162">
        <f t="shared" si="3"/>
        <v>0</v>
      </c>
      <c r="BB54" s="162">
        <f t="shared" si="3"/>
        <v>0</v>
      </c>
      <c r="BC54" s="162">
        <f t="shared" si="3"/>
        <v>0</v>
      </c>
      <c r="BD54" s="162">
        <f t="shared" si="3"/>
        <v>0</v>
      </c>
      <c r="BE54" s="162">
        <f t="shared" si="3"/>
        <v>0</v>
      </c>
      <c r="BF54" s="162">
        <f t="shared" si="3"/>
        <v>0</v>
      </c>
      <c r="BG54" s="162">
        <f t="shared" si="3"/>
        <v>0</v>
      </c>
      <c r="BH54" s="162">
        <f t="shared" si="3"/>
        <v>0</v>
      </c>
      <c r="BI54" s="162">
        <f t="shared" si="3"/>
        <v>0</v>
      </c>
      <c r="BJ54" s="162">
        <f t="shared" si="3"/>
        <v>0</v>
      </c>
      <c r="BK54" s="162">
        <f t="shared" si="3"/>
        <v>0</v>
      </c>
      <c r="BL54" s="162">
        <f t="shared" si="3"/>
        <v>0</v>
      </c>
      <c r="BM54" s="162">
        <f t="shared" si="3"/>
        <v>0</v>
      </c>
      <c r="BN54" s="162">
        <f t="shared" si="3"/>
        <v>0</v>
      </c>
      <c r="BO54" s="259">
        <f>NPV(Home!$D$24,F54:BN54)+E54</f>
        <v>0</v>
      </c>
    </row>
    <row r="55" spans="2:67" ht="12.75">
      <c r="B55" s="258" t="s">
        <v>265</v>
      </c>
      <c r="C55" s="345" t="s">
        <v>571</v>
      </c>
      <c r="D55" s="345" t="s">
        <v>255</v>
      </c>
      <c r="E55" s="163"/>
      <c r="F55" s="163"/>
      <c r="G55" s="163"/>
      <c r="H55" s="163"/>
      <c r="I55" s="163"/>
      <c r="J55" s="163"/>
      <c r="K55" s="163"/>
      <c r="L55" s="163"/>
      <c r="M55" s="163"/>
      <c r="N55" s="163"/>
      <c r="O55" s="163"/>
      <c r="P55" s="163"/>
      <c r="Q55" s="163"/>
      <c r="R55" s="163"/>
      <c r="S55" s="163"/>
      <c r="T55" s="163"/>
      <c r="U55" s="163"/>
      <c r="V55" s="163"/>
      <c r="W55" s="163"/>
      <c r="X55" s="163"/>
      <c r="Y55" s="163"/>
      <c r="Z55" s="163"/>
      <c r="AA55" s="163"/>
      <c r="AB55" s="163"/>
      <c r="AC55" s="163"/>
      <c r="AD55" s="163"/>
      <c r="AE55" s="163"/>
      <c r="AF55" s="163"/>
      <c r="AG55" s="163"/>
      <c r="AH55" s="163"/>
      <c r="AI55" s="163"/>
      <c r="AJ55" s="163"/>
      <c r="AK55" s="163"/>
      <c r="AL55" s="163"/>
      <c r="AM55" s="163"/>
      <c r="AN55" s="163"/>
      <c r="AO55" s="163"/>
      <c r="AP55" s="163"/>
      <c r="AQ55" s="163"/>
      <c r="AR55" s="163"/>
      <c r="AS55" s="163"/>
      <c r="AT55" s="163"/>
      <c r="AU55" s="163"/>
      <c r="AV55" s="163"/>
      <c r="AW55" s="163"/>
      <c r="AX55" s="163"/>
      <c r="AY55" s="163"/>
      <c r="AZ55" s="163"/>
      <c r="BA55" s="163"/>
      <c r="BB55" s="163"/>
      <c r="BC55" s="163"/>
      <c r="BD55" s="163"/>
      <c r="BE55" s="163"/>
      <c r="BF55" s="163"/>
      <c r="BG55" s="163"/>
      <c r="BH55" s="163"/>
      <c r="BI55" s="163"/>
      <c r="BJ55" s="163"/>
      <c r="BK55" s="163"/>
      <c r="BL55" s="163"/>
      <c r="BM55" s="163"/>
      <c r="BN55" s="163"/>
      <c r="BO55" s="259">
        <f>NPV(Home!$D$24,F55:BN55)+E55</f>
        <v>0</v>
      </c>
    </row>
    <row r="56" spans="2:67" ht="12.75">
      <c r="B56" s="40"/>
      <c r="C56" s="119" t="s">
        <v>534</v>
      </c>
      <c r="D56" s="120" t="s">
        <v>255</v>
      </c>
      <c r="E56" s="171">
        <f>E53+E54+E55</f>
        <v>0</v>
      </c>
      <c r="F56" s="171">
        <f>F53+F54+F55</f>
        <v>0</v>
      </c>
      <c r="G56" s="171">
        <f t="shared" ref="G56:BN56" si="4">G53+G54+G55</f>
        <v>0</v>
      </c>
      <c r="H56" s="171">
        <f t="shared" si="4"/>
        <v>0</v>
      </c>
      <c r="I56" s="171">
        <f t="shared" si="4"/>
        <v>0</v>
      </c>
      <c r="J56" s="171">
        <f t="shared" si="4"/>
        <v>0</v>
      </c>
      <c r="K56" s="171">
        <f t="shared" si="4"/>
        <v>0</v>
      </c>
      <c r="L56" s="171">
        <f t="shared" si="4"/>
        <v>0</v>
      </c>
      <c r="M56" s="171">
        <f t="shared" si="4"/>
        <v>0</v>
      </c>
      <c r="N56" s="171">
        <f t="shared" si="4"/>
        <v>0</v>
      </c>
      <c r="O56" s="171">
        <f t="shared" si="4"/>
        <v>0</v>
      </c>
      <c r="P56" s="171">
        <f t="shared" si="4"/>
        <v>0</v>
      </c>
      <c r="Q56" s="171">
        <f t="shared" si="4"/>
        <v>0</v>
      </c>
      <c r="R56" s="171">
        <f t="shared" si="4"/>
        <v>0</v>
      </c>
      <c r="S56" s="171">
        <f t="shared" si="4"/>
        <v>0</v>
      </c>
      <c r="T56" s="171">
        <f t="shared" si="4"/>
        <v>0</v>
      </c>
      <c r="U56" s="171">
        <f t="shared" si="4"/>
        <v>0</v>
      </c>
      <c r="V56" s="171">
        <f t="shared" si="4"/>
        <v>0</v>
      </c>
      <c r="W56" s="171">
        <f t="shared" si="4"/>
        <v>0</v>
      </c>
      <c r="X56" s="171">
        <f t="shared" si="4"/>
        <v>0</v>
      </c>
      <c r="Y56" s="171">
        <f t="shared" si="4"/>
        <v>0</v>
      </c>
      <c r="Z56" s="171">
        <f t="shared" si="4"/>
        <v>0</v>
      </c>
      <c r="AA56" s="171">
        <f t="shared" si="4"/>
        <v>0</v>
      </c>
      <c r="AB56" s="171">
        <f t="shared" si="4"/>
        <v>0</v>
      </c>
      <c r="AC56" s="171">
        <f t="shared" si="4"/>
        <v>0</v>
      </c>
      <c r="AD56" s="171">
        <f t="shared" si="4"/>
        <v>0</v>
      </c>
      <c r="AE56" s="171">
        <f t="shared" si="4"/>
        <v>0</v>
      </c>
      <c r="AF56" s="171">
        <f t="shared" si="4"/>
        <v>0</v>
      </c>
      <c r="AG56" s="171">
        <f t="shared" si="4"/>
        <v>0</v>
      </c>
      <c r="AH56" s="171">
        <f t="shared" si="4"/>
        <v>0</v>
      </c>
      <c r="AI56" s="171">
        <f t="shared" si="4"/>
        <v>0</v>
      </c>
      <c r="AJ56" s="171">
        <f t="shared" si="4"/>
        <v>0</v>
      </c>
      <c r="AK56" s="171">
        <f t="shared" si="4"/>
        <v>0</v>
      </c>
      <c r="AL56" s="171">
        <f t="shared" si="4"/>
        <v>0</v>
      </c>
      <c r="AM56" s="171">
        <f t="shared" si="4"/>
        <v>0</v>
      </c>
      <c r="AN56" s="171">
        <f t="shared" si="4"/>
        <v>0</v>
      </c>
      <c r="AO56" s="171">
        <f t="shared" si="4"/>
        <v>0</v>
      </c>
      <c r="AP56" s="171">
        <f t="shared" si="4"/>
        <v>0</v>
      </c>
      <c r="AQ56" s="171">
        <f t="shared" si="4"/>
        <v>0</v>
      </c>
      <c r="AR56" s="171">
        <f t="shared" si="4"/>
        <v>0</v>
      </c>
      <c r="AS56" s="171">
        <f t="shared" si="4"/>
        <v>0</v>
      </c>
      <c r="AT56" s="171">
        <f t="shared" si="4"/>
        <v>0</v>
      </c>
      <c r="AU56" s="171">
        <f t="shared" si="4"/>
        <v>0</v>
      </c>
      <c r="AV56" s="171">
        <f t="shared" si="4"/>
        <v>0</v>
      </c>
      <c r="AW56" s="171">
        <f t="shared" si="4"/>
        <v>0</v>
      </c>
      <c r="AX56" s="171">
        <f t="shared" si="4"/>
        <v>0</v>
      </c>
      <c r="AY56" s="171">
        <f t="shared" si="4"/>
        <v>0</v>
      </c>
      <c r="AZ56" s="171">
        <f t="shared" si="4"/>
        <v>0</v>
      </c>
      <c r="BA56" s="171">
        <f t="shared" si="4"/>
        <v>0</v>
      </c>
      <c r="BB56" s="171">
        <f t="shared" si="4"/>
        <v>0</v>
      </c>
      <c r="BC56" s="171">
        <f t="shared" si="4"/>
        <v>0</v>
      </c>
      <c r="BD56" s="171">
        <f t="shared" si="4"/>
        <v>0</v>
      </c>
      <c r="BE56" s="171">
        <f t="shared" si="4"/>
        <v>0</v>
      </c>
      <c r="BF56" s="171">
        <f t="shared" si="4"/>
        <v>0</v>
      </c>
      <c r="BG56" s="171">
        <f t="shared" si="4"/>
        <v>0</v>
      </c>
      <c r="BH56" s="171">
        <f t="shared" si="4"/>
        <v>0</v>
      </c>
      <c r="BI56" s="171">
        <f t="shared" si="4"/>
        <v>0</v>
      </c>
      <c r="BJ56" s="171">
        <f t="shared" si="4"/>
        <v>0</v>
      </c>
      <c r="BK56" s="171">
        <f t="shared" si="4"/>
        <v>0</v>
      </c>
      <c r="BL56" s="171">
        <f t="shared" si="4"/>
        <v>0</v>
      </c>
      <c r="BM56" s="171">
        <f t="shared" si="4"/>
        <v>0</v>
      </c>
      <c r="BN56" s="171">
        <f t="shared" si="4"/>
        <v>0</v>
      </c>
      <c r="BO56" s="259">
        <f>NPV(Home!$D$24,F56:BN56)+E56</f>
        <v>0</v>
      </c>
    </row>
    <row r="57" spans="2:67" ht="12.75">
      <c r="B57" s="260"/>
      <c r="C57" s="10"/>
      <c r="D57" s="10"/>
      <c r="E57" s="2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261"/>
    </row>
    <row r="58" spans="2:67" ht="13.5" thickBot="1">
      <c r="B58" s="262"/>
      <c r="C58" s="263" t="s">
        <v>278</v>
      </c>
      <c r="D58" s="264" t="s">
        <v>255</v>
      </c>
      <c r="E58" s="281">
        <f t="shared" ref="E58:AJ58" si="5">E56-E51</f>
        <v>0</v>
      </c>
      <c r="F58" s="281">
        <f t="shared" si="5"/>
        <v>0</v>
      </c>
      <c r="G58" s="281">
        <f t="shared" si="5"/>
        <v>0</v>
      </c>
      <c r="H58" s="281">
        <f t="shared" si="5"/>
        <v>0</v>
      </c>
      <c r="I58" s="281">
        <f t="shared" si="5"/>
        <v>0</v>
      </c>
      <c r="J58" s="281">
        <f t="shared" si="5"/>
        <v>0</v>
      </c>
      <c r="K58" s="281">
        <f t="shared" si="5"/>
        <v>0</v>
      </c>
      <c r="L58" s="281">
        <f t="shared" si="5"/>
        <v>0</v>
      </c>
      <c r="M58" s="281">
        <f t="shared" si="5"/>
        <v>0</v>
      </c>
      <c r="N58" s="281">
        <f t="shared" si="5"/>
        <v>0</v>
      </c>
      <c r="O58" s="281">
        <f t="shared" si="5"/>
        <v>0</v>
      </c>
      <c r="P58" s="281">
        <f t="shared" si="5"/>
        <v>0</v>
      </c>
      <c r="Q58" s="281">
        <f t="shared" si="5"/>
        <v>0</v>
      </c>
      <c r="R58" s="281">
        <f t="shared" si="5"/>
        <v>0</v>
      </c>
      <c r="S58" s="281">
        <f t="shared" si="5"/>
        <v>0</v>
      </c>
      <c r="T58" s="281">
        <f t="shared" si="5"/>
        <v>0</v>
      </c>
      <c r="U58" s="281">
        <f t="shared" si="5"/>
        <v>0</v>
      </c>
      <c r="V58" s="281">
        <f t="shared" si="5"/>
        <v>0</v>
      </c>
      <c r="W58" s="281">
        <f t="shared" si="5"/>
        <v>0</v>
      </c>
      <c r="X58" s="281">
        <f t="shared" si="5"/>
        <v>0</v>
      </c>
      <c r="Y58" s="281">
        <f t="shared" si="5"/>
        <v>0</v>
      </c>
      <c r="Z58" s="281">
        <f t="shared" si="5"/>
        <v>0</v>
      </c>
      <c r="AA58" s="281">
        <f t="shared" si="5"/>
        <v>0</v>
      </c>
      <c r="AB58" s="281">
        <f t="shared" si="5"/>
        <v>0</v>
      </c>
      <c r="AC58" s="281">
        <f t="shared" si="5"/>
        <v>0</v>
      </c>
      <c r="AD58" s="281">
        <f t="shared" si="5"/>
        <v>0</v>
      </c>
      <c r="AE58" s="281">
        <f t="shared" si="5"/>
        <v>0</v>
      </c>
      <c r="AF58" s="281">
        <f t="shared" si="5"/>
        <v>0</v>
      </c>
      <c r="AG58" s="281">
        <f t="shared" si="5"/>
        <v>0</v>
      </c>
      <c r="AH58" s="281">
        <f t="shared" si="5"/>
        <v>0</v>
      </c>
      <c r="AI58" s="281">
        <f t="shared" si="5"/>
        <v>0</v>
      </c>
      <c r="AJ58" s="281">
        <f t="shared" si="5"/>
        <v>0</v>
      </c>
      <c r="AK58" s="281">
        <f t="shared" ref="AK58:BN58" si="6">AK56-AK51</f>
        <v>0</v>
      </c>
      <c r="AL58" s="281">
        <f t="shared" si="6"/>
        <v>0</v>
      </c>
      <c r="AM58" s="281">
        <f t="shared" si="6"/>
        <v>0</v>
      </c>
      <c r="AN58" s="281">
        <f t="shared" si="6"/>
        <v>0</v>
      </c>
      <c r="AO58" s="281">
        <f t="shared" si="6"/>
        <v>0</v>
      </c>
      <c r="AP58" s="281">
        <f t="shared" si="6"/>
        <v>0</v>
      </c>
      <c r="AQ58" s="281">
        <f t="shared" si="6"/>
        <v>0</v>
      </c>
      <c r="AR58" s="281">
        <f t="shared" si="6"/>
        <v>0</v>
      </c>
      <c r="AS58" s="281">
        <f t="shared" si="6"/>
        <v>0</v>
      </c>
      <c r="AT58" s="281">
        <f t="shared" si="6"/>
        <v>0</v>
      </c>
      <c r="AU58" s="281">
        <f t="shared" si="6"/>
        <v>0</v>
      </c>
      <c r="AV58" s="281">
        <f t="shared" si="6"/>
        <v>0</v>
      </c>
      <c r="AW58" s="281">
        <f t="shared" si="6"/>
        <v>0</v>
      </c>
      <c r="AX58" s="281">
        <f t="shared" si="6"/>
        <v>0</v>
      </c>
      <c r="AY58" s="281">
        <f t="shared" si="6"/>
        <v>0</v>
      </c>
      <c r="AZ58" s="281">
        <f t="shared" si="6"/>
        <v>0</v>
      </c>
      <c r="BA58" s="281">
        <f t="shared" si="6"/>
        <v>0</v>
      </c>
      <c r="BB58" s="281">
        <f t="shared" si="6"/>
        <v>0</v>
      </c>
      <c r="BC58" s="281">
        <f t="shared" si="6"/>
        <v>0</v>
      </c>
      <c r="BD58" s="281">
        <f t="shared" si="6"/>
        <v>0</v>
      </c>
      <c r="BE58" s="281">
        <f t="shared" si="6"/>
        <v>0</v>
      </c>
      <c r="BF58" s="281">
        <f t="shared" si="6"/>
        <v>0</v>
      </c>
      <c r="BG58" s="281">
        <f t="shared" si="6"/>
        <v>0</v>
      </c>
      <c r="BH58" s="281">
        <f t="shared" si="6"/>
        <v>0</v>
      </c>
      <c r="BI58" s="281">
        <f t="shared" si="6"/>
        <v>0</v>
      </c>
      <c r="BJ58" s="281">
        <f t="shared" si="6"/>
        <v>0</v>
      </c>
      <c r="BK58" s="281">
        <f t="shared" si="6"/>
        <v>0</v>
      </c>
      <c r="BL58" s="281">
        <f t="shared" si="6"/>
        <v>0</v>
      </c>
      <c r="BM58" s="281">
        <f t="shared" si="6"/>
        <v>0</v>
      </c>
      <c r="BN58" s="281">
        <f t="shared" si="6"/>
        <v>0</v>
      </c>
      <c r="BO58" s="265">
        <f>NPV(Home!$D$24,F58:BN58)+E58</f>
        <v>0</v>
      </c>
    </row>
    <row r="59" spans="2:67" ht="12.75">
      <c r="B59" s="127"/>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row>
    <row r="60" spans="2:67" ht="13.5" thickBot="1">
      <c r="B60" s="126"/>
      <c r="C60" s="14"/>
      <c r="D60" s="14"/>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128"/>
    </row>
    <row r="61" spans="2:67" ht="12.75">
      <c r="B61" s="243" t="s">
        <v>270</v>
      </c>
      <c r="C61" s="244"/>
      <c r="D61" s="252" t="s">
        <v>254</v>
      </c>
      <c r="E61" s="256">
        <v>2020</v>
      </c>
      <c r="F61" s="256">
        <f t="shared" ref="F61:BF61" si="7">E61+1</f>
        <v>2021</v>
      </c>
      <c r="G61" s="256">
        <f t="shared" si="7"/>
        <v>2022</v>
      </c>
      <c r="H61" s="256">
        <f t="shared" si="7"/>
        <v>2023</v>
      </c>
      <c r="I61" s="256">
        <f t="shared" si="7"/>
        <v>2024</v>
      </c>
      <c r="J61" s="256">
        <f t="shared" si="7"/>
        <v>2025</v>
      </c>
      <c r="K61" s="256">
        <f t="shared" si="7"/>
        <v>2026</v>
      </c>
      <c r="L61" s="256">
        <f t="shared" si="7"/>
        <v>2027</v>
      </c>
      <c r="M61" s="256">
        <f t="shared" si="7"/>
        <v>2028</v>
      </c>
      <c r="N61" s="256">
        <f t="shared" si="7"/>
        <v>2029</v>
      </c>
      <c r="O61" s="256">
        <f t="shared" si="7"/>
        <v>2030</v>
      </c>
      <c r="P61" s="256">
        <f t="shared" si="7"/>
        <v>2031</v>
      </c>
      <c r="Q61" s="256">
        <f t="shared" si="7"/>
        <v>2032</v>
      </c>
      <c r="R61" s="256">
        <f t="shared" si="7"/>
        <v>2033</v>
      </c>
      <c r="S61" s="256">
        <f t="shared" si="7"/>
        <v>2034</v>
      </c>
      <c r="T61" s="256">
        <f t="shared" si="7"/>
        <v>2035</v>
      </c>
      <c r="U61" s="256">
        <f t="shared" si="7"/>
        <v>2036</v>
      </c>
      <c r="V61" s="256">
        <f t="shared" si="7"/>
        <v>2037</v>
      </c>
      <c r="W61" s="256">
        <f t="shared" si="7"/>
        <v>2038</v>
      </c>
      <c r="X61" s="256">
        <f t="shared" si="7"/>
        <v>2039</v>
      </c>
      <c r="Y61" s="256">
        <f t="shared" si="7"/>
        <v>2040</v>
      </c>
      <c r="Z61" s="256">
        <f t="shared" si="7"/>
        <v>2041</v>
      </c>
      <c r="AA61" s="256">
        <f t="shared" si="7"/>
        <v>2042</v>
      </c>
      <c r="AB61" s="256">
        <f t="shared" si="7"/>
        <v>2043</v>
      </c>
      <c r="AC61" s="256">
        <f t="shared" si="7"/>
        <v>2044</v>
      </c>
      <c r="AD61" s="256">
        <f t="shared" si="7"/>
        <v>2045</v>
      </c>
      <c r="AE61" s="256">
        <f t="shared" si="7"/>
        <v>2046</v>
      </c>
      <c r="AF61" s="256">
        <f t="shared" si="7"/>
        <v>2047</v>
      </c>
      <c r="AG61" s="256">
        <f t="shared" si="7"/>
        <v>2048</v>
      </c>
      <c r="AH61" s="256">
        <f t="shared" si="7"/>
        <v>2049</v>
      </c>
      <c r="AI61" s="256">
        <f t="shared" si="7"/>
        <v>2050</v>
      </c>
      <c r="AJ61" s="256">
        <f t="shared" si="7"/>
        <v>2051</v>
      </c>
      <c r="AK61" s="256">
        <f t="shared" si="7"/>
        <v>2052</v>
      </c>
      <c r="AL61" s="256">
        <f t="shared" si="7"/>
        <v>2053</v>
      </c>
      <c r="AM61" s="256">
        <f t="shared" si="7"/>
        <v>2054</v>
      </c>
      <c r="AN61" s="256">
        <f t="shared" si="7"/>
        <v>2055</v>
      </c>
      <c r="AO61" s="256">
        <f t="shared" si="7"/>
        <v>2056</v>
      </c>
      <c r="AP61" s="256">
        <f t="shared" si="7"/>
        <v>2057</v>
      </c>
      <c r="AQ61" s="256">
        <f t="shared" si="7"/>
        <v>2058</v>
      </c>
      <c r="AR61" s="256">
        <f t="shared" si="7"/>
        <v>2059</v>
      </c>
      <c r="AS61" s="256">
        <f t="shared" si="7"/>
        <v>2060</v>
      </c>
      <c r="AT61" s="256">
        <f t="shared" si="7"/>
        <v>2061</v>
      </c>
      <c r="AU61" s="256">
        <f t="shared" si="7"/>
        <v>2062</v>
      </c>
      <c r="AV61" s="256">
        <f t="shared" si="7"/>
        <v>2063</v>
      </c>
      <c r="AW61" s="256">
        <f t="shared" si="7"/>
        <v>2064</v>
      </c>
      <c r="AX61" s="256">
        <f t="shared" si="7"/>
        <v>2065</v>
      </c>
      <c r="AY61" s="256">
        <f t="shared" si="7"/>
        <v>2066</v>
      </c>
      <c r="AZ61" s="256">
        <f t="shared" si="7"/>
        <v>2067</v>
      </c>
      <c r="BA61" s="256">
        <f t="shared" si="7"/>
        <v>2068</v>
      </c>
      <c r="BB61" s="256">
        <f t="shared" si="7"/>
        <v>2069</v>
      </c>
      <c r="BC61" s="256">
        <f t="shared" si="7"/>
        <v>2070</v>
      </c>
      <c r="BD61" s="256">
        <f t="shared" si="7"/>
        <v>2071</v>
      </c>
      <c r="BE61" s="256">
        <f t="shared" si="7"/>
        <v>2072</v>
      </c>
      <c r="BF61" s="256">
        <f t="shared" si="7"/>
        <v>2073</v>
      </c>
      <c r="BG61" s="256">
        <f>BF61+1</f>
        <v>2074</v>
      </c>
      <c r="BH61" s="256">
        <f t="shared" ref="BH61:BN61" si="8">BG61+1</f>
        <v>2075</v>
      </c>
      <c r="BI61" s="256">
        <f t="shared" si="8"/>
        <v>2076</v>
      </c>
      <c r="BJ61" s="256">
        <f t="shared" si="8"/>
        <v>2077</v>
      </c>
      <c r="BK61" s="256">
        <f t="shared" si="8"/>
        <v>2078</v>
      </c>
      <c r="BL61" s="256">
        <f t="shared" si="8"/>
        <v>2079</v>
      </c>
      <c r="BM61" s="256">
        <f t="shared" si="8"/>
        <v>2080</v>
      </c>
      <c r="BN61" s="256">
        <f t="shared" si="8"/>
        <v>2081</v>
      </c>
      <c r="BO61" s="257" t="s">
        <v>3</v>
      </c>
    </row>
    <row r="62" spans="2:67" ht="12.75">
      <c r="B62" s="564" t="s">
        <v>271</v>
      </c>
      <c r="C62" s="565"/>
      <c r="D62" s="565"/>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266"/>
    </row>
    <row r="63" spans="2:67" ht="12.75">
      <c r="B63" s="258" t="s">
        <v>875</v>
      </c>
      <c r="C63" s="27" t="s">
        <v>8</v>
      </c>
      <c r="D63" s="14" t="s">
        <v>256</v>
      </c>
      <c r="E63" s="404">
        <f t="shared" ref="E63:BN63" si="9">IF(AND(E61+1&gt;$D$30,E61&lt;$D$31+$D$30),$D$32,0)</f>
        <v>0</v>
      </c>
      <c r="F63" s="404">
        <f t="shared" si="9"/>
        <v>0</v>
      </c>
      <c r="G63" s="404">
        <f t="shared" si="9"/>
        <v>0</v>
      </c>
      <c r="H63" s="404">
        <f t="shared" si="9"/>
        <v>0</v>
      </c>
      <c r="I63" s="404">
        <f t="shared" si="9"/>
        <v>0</v>
      </c>
      <c r="J63" s="404">
        <f t="shared" si="9"/>
        <v>0</v>
      </c>
      <c r="K63" s="404">
        <f t="shared" si="9"/>
        <v>0</v>
      </c>
      <c r="L63" s="404">
        <f t="shared" si="9"/>
        <v>0</v>
      </c>
      <c r="M63" s="404">
        <f t="shared" si="9"/>
        <v>0</v>
      </c>
      <c r="N63" s="404">
        <f t="shared" si="9"/>
        <v>0</v>
      </c>
      <c r="O63" s="404">
        <f t="shared" si="9"/>
        <v>0</v>
      </c>
      <c r="P63" s="404">
        <f t="shared" si="9"/>
        <v>0</v>
      </c>
      <c r="Q63" s="404">
        <f t="shared" si="9"/>
        <v>0</v>
      </c>
      <c r="R63" s="404">
        <f t="shared" si="9"/>
        <v>0</v>
      </c>
      <c r="S63" s="404">
        <f t="shared" si="9"/>
        <v>0</v>
      </c>
      <c r="T63" s="404">
        <f t="shared" si="9"/>
        <v>0</v>
      </c>
      <c r="U63" s="404">
        <f t="shared" si="9"/>
        <v>0</v>
      </c>
      <c r="V63" s="404">
        <f t="shared" si="9"/>
        <v>0</v>
      </c>
      <c r="W63" s="404">
        <f t="shared" si="9"/>
        <v>0</v>
      </c>
      <c r="X63" s="404">
        <f t="shared" si="9"/>
        <v>0</v>
      </c>
      <c r="Y63" s="404">
        <f t="shared" si="9"/>
        <v>0</v>
      </c>
      <c r="Z63" s="404">
        <f t="shared" si="9"/>
        <v>0</v>
      </c>
      <c r="AA63" s="404">
        <f t="shared" si="9"/>
        <v>0</v>
      </c>
      <c r="AB63" s="404">
        <f t="shared" si="9"/>
        <v>0</v>
      </c>
      <c r="AC63" s="404">
        <f t="shared" si="9"/>
        <v>0</v>
      </c>
      <c r="AD63" s="404">
        <f t="shared" si="9"/>
        <v>0</v>
      </c>
      <c r="AE63" s="404">
        <f t="shared" si="9"/>
        <v>0</v>
      </c>
      <c r="AF63" s="404">
        <f t="shared" si="9"/>
        <v>0</v>
      </c>
      <c r="AG63" s="404">
        <f t="shared" si="9"/>
        <v>0</v>
      </c>
      <c r="AH63" s="404">
        <f t="shared" si="9"/>
        <v>0</v>
      </c>
      <c r="AI63" s="404">
        <f t="shared" si="9"/>
        <v>0</v>
      </c>
      <c r="AJ63" s="404">
        <f t="shared" si="9"/>
        <v>0</v>
      </c>
      <c r="AK63" s="404">
        <f t="shared" si="9"/>
        <v>0</v>
      </c>
      <c r="AL63" s="404">
        <f t="shared" si="9"/>
        <v>0</v>
      </c>
      <c r="AM63" s="404">
        <f t="shared" si="9"/>
        <v>0</v>
      </c>
      <c r="AN63" s="404">
        <f t="shared" si="9"/>
        <v>0</v>
      </c>
      <c r="AO63" s="404">
        <f t="shared" si="9"/>
        <v>0</v>
      </c>
      <c r="AP63" s="404">
        <f t="shared" si="9"/>
        <v>0</v>
      </c>
      <c r="AQ63" s="404">
        <f t="shared" si="9"/>
        <v>0</v>
      </c>
      <c r="AR63" s="404">
        <f t="shared" si="9"/>
        <v>0</v>
      </c>
      <c r="AS63" s="404">
        <f t="shared" si="9"/>
        <v>0</v>
      </c>
      <c r="AT63" s="404">
        <f t="shared" si="9"/>
        <v>0</v>
      </c>
      <c r="AU63" s="404">
        <f t="shared" si="9"/>
        <v>0</v>
      </c>
      <c r="AV63" s="404">
        <f t="shared" si="9"/>
        <v>0</v>
      </c>
      <c r="AW63" s="404">
        <f t="shared" si="9"/>
        <v>0</v>
      </c>
      <c r="AX63" s="404">
        <f t="shared" si="9"/>
        <v>0</v>
      </c>
      <c r="AY63" s="404">
        <f t="shared" si="9"/>
        <v>0</v>
      </c>
      <c r="AZ63" s="404">
        <f t="shared" si="9"/>
        <v>0</v>
      </c>
      <c r="BA63" s="404">
        <f t="shared" si="9"/>
        <v>0</v>
      </c>
      <c r="BB63" s="404">
        <f t="shared" si="9"/>
        <v>0</v>
      </c>
      <c r="BC63" s="404">
        <f t="shared" si="9"/>
        <v>0</v>
      </c>
      <c r="BD63" s="404">
        <f t="shared" si="9"/>
        <v>0</v>
      </c>
      <c r="BE63" s="404">
        <f t="shared" si="9"/>
        <v>0</v>
      </c>
      <c r="BF63" s="404">
        <f t="shared" si="9"/>
        <v>0</v>
      </c>
      <c r="BG63" s="404">
        <f t="shared" si="9"/>
        <v>0</v>
      </c>
      <c r="BH63" s="404">
        <f t="shared" si="9"/>
        <v>0</v>
      </c>
      <c r="BI63" s="404">
        <f t="shared" si="9"/>
        <v>0</v>
      </c>
      <c r="BJ63" s="404">
        <f t="shared" si="9"/>
        <v>0</v>
      </c>
      <c r="BK63" s="404">
        <f t="shared" si="9"/>
        <v>0</v>
      </c>
      <c r="BL63" s="404">
        <f t="shared" si="9"/>
        <v>0</v>
      </c>
      <c r="BM63" s="404">
        <f t="shared" si="9"/>
        <v>0</v>
      </c>
      <c r="BN63" s="404">
        <f t="shared" si="9"/>
        <v>0</v>
      </c>
      <c r="BO63" s="266"/>
    </row>
    <row r="64" spans="2:67" ht="12.75">
      <c r="B64" s="258" t="s">
        <v>265</v>
      </c>
      <c r="C64" s="117" t="s">
        <v>621</v>
      </c>
      <c r="D64" s="117" t="s">
        <v>255</v>
      </c>
      <c r="E64" s="164"/>
      <c r="F64" s="164"/>
      <c r="G64" s="164"/>
      <c r="H64" s="164"/>
      <c r="I64" s="164"/>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c r="AP64" s="164"/>
      <c r="AQ64" s="164"/>
      <c r="AR64" s="164"/>
      <c r="AS64" s="164"/>
      <c r="AT64" s="164"/>
      <c r="AU64" s="164"/>
      <c r="AV64" s="164"/>
      <c r="AW64" s="164"/>
      <c r="AX64" s="164"/>
      <c r="AY64" s="164"/>
      <c r="AZ64" s="164"/>
      <c r="BA64" s="164"/>
      <c r="BB64" s="164"/>
      <c r="BC64" s="164"/>
      <c r="BD64" s="164"/>
      <c r="BE64" s="164"/>
      <c r="BF64" s="164"/>
      <c r="BG64" s="164"/>
      <c r="BH64" s="164"/>
      <c r="BI64" s="164"/>
      <c r="BJ64" s="164"/>
      <c r="BK64" s="164"/>
      <c r="BL64" s="164"/>
      <c r="BM64" s="164"/>
      <c r="BN64" s="164"/>
      <c r="BO64" s="259">
        <f>NPV(Home!$D$24,F64:BN64)+E64</f>
        <v>0</v>
      </c>
    </row>
    <row r="65" spans="2:67" ht="12.75">
      <c r="B65" s="258" t="s">
        <v>265</v>
      </c>
      <c r="C65" s="117" t="s">
        <v>275</v>
      </c>
      <c r="D65" s="117" t="s">
        <v>255</v>
      </c>
      <c r="E65" s="165">
        <f>IF(E63&gt;0,$D$34-E97-E98,0)</f>
        <v>0</v>
      </c>
      <c r="F65" s="165">
        <f>IF(F63&gt;0,$D$34-F86-F87,0)</f>
        <v>0</v>
      </c>
      <c r="G65" s="165">
        <f t="shared" ref="G65:BN65" si="10">IF(G63&gt;0,$D$34-G86-G87,0)</f>
        <v>0</v>
      </c>
      <c r="H65" s="165">
        <f t="shared" si="10"/>
        <v>0</v>
      </c>
      <c r="I65" s="165">
        <f t="shared" si="10"/>
        <v>0</v>
      </c>
      <c r="J65" s="165">
        <f t="shared" si="10"/>
        <v>0</v>
      </c>
      <c r="K65" s="165">
        <f t="shared" si="10"/>
        <v>0</v>
      </c>
      <c r="L65" s="165">
        <f t="shared" si="10"/>
        <v>0</v>
      </c>
      <c r="M65" s="165">
        <f t="shared" si="10"/>
        <v>0</v>
      </c>
      <c r="N65" s="165">
        <f t="shared" si="10"/>
        <v>0</v>
      </c>
      <c r="O65" s="165">
        <f t="shared" si="10"/>
        <v>0</v>
      </c>
      <c r="P65" s="165">
        <f t="shared" si="10"/>
        <v>0</v>
      </c>
      <c r="Q65" s="165">
        <f t="shared" si="10"/>
        <v>0</v>
      </c>
      <c r="R65" s="165">
        <f t="shared" si="10"/>
        <v>0</v>
      </c>
      <c r="S65" s="165">
        <f t="shared" si="10"/>
        <v>0</v>
      </c>
      <c r="T65" s="165">
        <f t="shared" si="10"/>
        <v>0</v>
      </c>
      <c r="U65" s="165">
        <f t="shared" si="10"/>
        <v>0</v>
      </c>
      <c r="V65" s="165">
        <f t="shared" si="10"/>
        <v>0</v>
      </c>
      <c r="W65" s="165">
        <f t="shared" si="10"/>
        <v>0</v>
      </c>
      <c r="X65" s="165">
        <f t="shared" si="10"/>
        <v>0</v>
      </c>
      <c r="Y65" s="165">
        <f t="shared" si="10"/>
        <v>0</v>
      </c>
      <c r="Z65" s="165">
        <f t="shared" si="10"/>
        <v>0</v>
      </c>
      <c r="AA65" s="165">
        <f t="shared" si="10"/>
        <v>0</v>
      </c>
      <c r="AB65" s="165">
        <f t="shared" si="10"/>
        <v>0</v>
      </c>
      <c r="AC65" s="165">
        <f t="shared" si="10"/>
        <v>0</v>
      </c>
      <c r="AD65" s="165">
        <f t="shared" si="10"/>
        <v>0</v>
      </c>
      <c r="AE65" s="165">
        <f t="shared" si="10"/>
        <v>0</v>
      </c>
      <c r="AF65" s="165">
        <f t="shared" si="10"/>
        <v>0</v>
      </c>
      <c r="AG65" s="165">
        <f t="shared" si="10"/>
        <v>0</v>
      </c>
      <c r="AH65" s="165">
        <f t="shared" si="10"/>
        <v>0</v>
      </c>
      <c r="AI65" s="165">
        <f t="shared" si="10"/>
        <v>0</v>
      </c>
      <c r="AJ65" s="165">
        <f t="shared" si="10"/>
        <v>0</v>
      </c>
      <c r="AK65" s="165">
        <f t="shared" si="10"/>
        <v>0</v>
      </c>
      <c r="AL65" s="165">
        <f t="shared" si="10"/>
        <v>0</v>
      </c>
      <c r="AM65" s="165">
        <f t="shared" si="10"/>
        <v>0</v>
      </c>
      <c r="AN65" s="165">
        <f t="shared" si="10"/>
        <v>0</v>
      </c>
      <c r="AO65" s="165">
        <f t="shared" si="10"/>
        <v>0</v>
      </c>
      <c r="AP65" s="165">
        <f t="shared" si="10"/>
        <v>0</v>
      </c>
      <c r="AQ65" s="165">
        <f t="shared" si="10"/>
        <v>0</v>
      </c>
      <c r="AR65" s="165">
        <f t="shared" si="10"/>
        <v>0</v>
      </c>
      <c r="AS65" s="165">
        <f t="shared" si="10"/>
        <v>0</v>
      </c>
      <c r="AT65" s="165">
        <f t="shared" si="10"/>
        <v>0</v>
      </c>
      <c r="AU65" s="165">
        <f t="shared" si="10"/>
        <v>0</v>
      </c>
      <c r="AV65" s="165">
        <f t="shared" si="10"/>
        <v>0</v>
      </c>
      <c r="AW65" s="165">
        <f t="shared" si="10"/>
        <v>0</v>
      </c>
      <c r="AX65" s="165">
        <f t="shared" si="10"/>
        <v>0</v>
      </c>
      <c r="AY65" s="165">
        <f t="shared" si="10"/>
        <v>0</v>
      </c>
      <c r="AZ65" s="165">
        <f t="shared" si="10"/>
        <v>0</v>
      </c>
      <c r="BA65" s="165">
        <f t="shared" si="10"/>
        <v>0</v>
      </c>
      <c r="BB65" s="165">
        <f t="shared" si="10"/>
        <v>0</v>
      </c>
      <c r="BC65" s="165">
        <f t="shared" si="10"/>
        <v>0</v>
      </c>
      <c r="BD65" s="165">
        <f t="shared" si="10"/>
        <v>0</v>
      </c>
      <c r="BE65" s="165">
        <f t="shared" si="10"/>
        <v>0</v>
      </c>
      <c r="BF65" s="165">
        <f t="shared" si="10"/>
        <v>0</v>
      </c>
      <c r="BG65" s="165">
        <f t="shared" si="10"/>
        <v>0</v>
      </c>
      <c r="BH65" s="165">
        <f t="shared" si="10"/>
        <v>0</v>
      </c>
      <c r="BI65" s="165">
        <f t="shared" si="10"/>
        <v>0</v>
      </c>
      <c r="BJ65" s="165">
        <f t="shared" si="10"/>
        <v>0</v>
      </c>
      <c r="BK65" s="165">
        <f t="shared" si="10"/>
        <v>0</v>
      </c>
      <c r="BL65" s="165">
        <f t="shared" si="10"/>
        <v>0</v>
      </c>
      <c r="BM65" s="165">
        <f t="shared" si="10"/>
        <v>0</v>
      </c>
      <c r="BN65" s="165">
        <f t="shared" si="10"/>
        <v>0</v>
      </c>
      <c r="BO65" s="259">
        <f>NPV(Home!$D$24,F65:BN65)+E65</f>
        <v>0</v>
      </c>
    </row>
    <row r="66" spans="2:67" ht="12.75">
      <c r="B66" s="258" t="s">
        <v>265</v>
      </c>
      <c r="C66" s="117" t="s">
        <v>748</v>
      </c>
      <c r="D66" s="117" t="s">
        <v>255</v>
      </c>
      <c r="E66" s="165"/>
      <c r="F66" s="165"/>
      <c r="G66" s="165"/>
      <c r="H66" s="165"/>
      <c r="I66" s="165"/>
      <c r="J66" s="165"/>
      <c r="K66" s="165"/>
      <c r="L66" s="165"/>
      <c r="M66" s="165"/>
      <c r="N66" s="165"/>
      <c r="O66" s="165"/>
      <c r="P66" s="165"/>
      <c r="Q66" s="165"/>
      <c r="R66" s="165"/>
      <c r="S66" s="165"/>
      <c r="T66" s="165"/>
      <c r="U66" s="165"/>
      <c r="V66" s="165"/>
      <c r="W66" s="165"/>
      <c r="X66" s="165"/>
      <c r="Y66" s="165"/>
      <c r="Z66" s="165"/>
      <c r="AA66" s="165"/>
      <c r="AB66" s="165"/>
      <c r="AC66" s="165"/>
      <c r="AD66" s="165"/>
      <c r="AE66" s="165"/>
      <c r="AF66" s="165"/>
      <c r="AG66" s="165"/>
      <c r="AH66" s="165"/>
      <c r="AI66" s="165"/>
      <c r="AJ66" s="165"/>
      <c r="AK66" s="165"/>
      <c r="AL66" s="165"/>
      <c r="AM66" s="165"/>
      <c r="AN66" s="165"/>
      <c r="AO66" s="165"/>
      <c r="AP66" s="165"/>
      <c r="AQ66" s="165"/>
      <c r="AR66" s="165"/>
      <c r="AS66" s="165"/>
      <c r="AT66" s="165"/>
      <c r="AU66" s="165"/>
      <c r="AV66" s="165"/>
      <c r="AW66" s="165"/>
      <c r="AX66" s="165"/>
      <c r="AY66" s="165"/>
      <c r="AZ66" s="165"/>
      <c r="BA66" s="165"/>
      <c r="BB66" s="165"/>
      <c r="BC66" s="165"/>
      <c r="BD66" s="165"/>
      <c r="BE66" s="165"/>
      <c r="BF66" s="165"/>
      <c r="BG66" s="165"/>
      <c r="BH66" s="165"/>
      <c r="BI66" s="165"/>
      <c r="BJ66" s="165"/>
      <c r="BK66" s="165"/>
      <c r="BL66" s="165"/>
      <c r="BM66" s="165"/>
      <c r="BN66" s="165"/>
      <c r="BO66" s="259">
        <f>NPV(Home!$D$24,F66:BN66)+E66</f>
        <v>0</v>
      </c>
    </row>
    <row r="67" spans="2:67" ht="12.75">
      <c r="B67" s="258" t="s">
        <v>265</v>
      </c>
      <c r="C67" s="117" t="s">
        <v>347</v>
      </c>
      <c r="D67" s="117" t="s">
        <v>348</v>
      </c>
      <c r="E67" s="405"/>
      <c r="F67" s="405"/>
      <c r="G67" s="405"/>
      <c r="H67" s="405"/>
      <c r="I67" s="405"/>
      <c r="J67" s="405"/>
      <c r="K67" s="405"/>
      <c r="L67" s="405"/>
      <c r="M67" s="405"/>
      <c r="N67" s="405"/>
      <c r="O67" s="405"/>
      <c r="P67" s="405"/>
      <c r="Q67" s="405"/>
      <c r="R67" s="405"/>
      <c r="S67" s="405"/>
      <c r="T67" s="405"/>
      <c r="U67" s="405"/>
      <c r="V67" s="405"/>
      <c r="W67" s="405"/>
      <c r="X67" s="405"/>
      <c r="Y67" s="405"/>
      <c r="Z67" s="405"/>
      <c r="AA67" s="405"/>
      <c r="AB67" s="405"/>
      <c r="AC67" s="405"/>
      <c r="AD67" s="405"/>
      <c r="AE67" s="405"/>
      <c r="AF67" s="405"/>
      <c r="AG67" s="405"/>
      <c r="AH67" s="405"/>
      <c r="AI67" s="405"/>
      <c r="AJ67" s="405"/>
      <c r="AK67" s="405"/>
      <c r="AL67" s="405"/>
      <c r="AM67" s="405"/>
      <c r="AN67" s="405"/>
      <c r="AO67" s="405"/>
      <c r="AP67" s="405"/>
      <c r="AQ67" s="405"/>
      <c r="AR67" s="405"/>
      <c r="AS67" s="405"/>
      <c r="AT67" s="405"/>
      <c r="AU67" s="405"/>
      <c r="AV67" s="405"/>
      <c r="AW67" s="405"/>
      <c r="AX67" s="405"/>
      <c r="AY67" s="405"/>
      <c r="AZ67" s="405"/>
      <c r="BA67" s="405"/>
      <c r="BB67" s="405"/>
      <c r="BC67" s="405"/>
      <c r="BD67" s="405"/>
      <c r="BE67" s="405"/>
      <c r="BF67" s="405"/>
      <c r="BG67" s="405"/>
      <c r="BH67" s="405"/>
      <c r="BI67" s="405"/>
      <c r="BJ67" s="405"/>
      <c r="BK67" s="405"/>
      <c r="BL67" s="405"/>
      <c r="BM67" s="405"/>
      <c r="BN67" s="405"/>
      <c r="BO67" s="259"/>
    </row>
    <row r="68" spans="2:67" ht="12.75">
      <c r="B68" s="258" t="s">
        <v>265</v>
      </c>
      <c r="C68" s="117" t="s">
        <v>349</v>
      </c>
      <c r="D68" s="117" t="s">
        <v>350</v>
      </c>
      <c r="E68" s="352"/>
      <c r="F68" s="352"/>
      <c r="G68" s="352"/>
      <c r="H68" s="352"/>
      <c r="I68" s="352"/>
      <c r="J68" s="352"/>
      <c r="K68" s="352"/>
      <c r="L68" s="352"/>
      <c r="M68" s="352"/>
      <c r="N68" s="352"/>
      <c r="O68" s="352"/>
      <c r="P68" s="352"/>
      <c r="Q68" s="352"/>
      <c r="R68" s="352"/>
      <c r="S68" s="352"/>
      <c r="T68" s="352"/>
      <c r="U68" s="352"/>
      <c r="V68" s="352"/>
      <c r="W68" s="352"/>
      <c r="X68" s="352"/>
      <c r="Y68" s="352"/>
      <c r="Z68" s="352"/>
      <c r="AA68" s="352"/>
      <c r="AB68" s="352"/>
      <c r="AC68" s="352"/>
      <c r="AD68" s="352"/>
      <c r="AE68" s="352"/>
      <c r="AF68" s="352"/>
      <c r="AG68" s="352"/>
      <c r="AH68" s="352"/>
      <c r="AI68" s="352"/>
      <c r="AJ68" s="352"/>
      <c r="AK68" s="352"/>
      <c r="AL68" s="352"/>
      <c r="AM68" s="352"/>
      <c r="AN68" s="352"/>
      <c r="AO68" s="352"/>
      <c r="AP68" s="352"/>
      <c r="AQ68" s="352"/>
      <c r="AR68" s="352"/>
      <c r="AS68" s="352"/>
      <c r="AT68" s="352"/>
      <c r="AU68" s="352"/>
      <c r="AV68" s="352"/>
      <c r="AW68" s="352"/>
      <c r="AX68" s="352"/>
      <c r="AY68" s="352"/>
      <c r="AZ68" s="352"/>
      <c r="BA68" s="352"/>
      <c r="BB68" s="352"/>
      <c r="BC68" s="352"/>
      <c r="BD68" s="352"/>
      <c r="BE68" s="352"/>
      <c r="BF68" s="352"/>
      <c r="BG68" s="352"/>
      <c r="BH68" s="352"/>
      <c r="BI68" s="352"/>
      <c r="BJ68" s="352"/>
      <c r="BK68" s="352"/>
      <c r="BL68" s="352"/>
      <c r="BM68" s="352"/>
      <c r="BN68" s="352"/>
      <c r="BO68" s="259"/>
    </row>
    <row r="69" spans="2:67" ht="12.75">
      <c r="B69" s="267"/>
      <c r="C69" s="117" t="s">
        <v>351</v>
      </c>
      <c r="D69" s="117" t="s">
        <v>255</v>
      </c>
      <c r="E69" s="166">
        <f t="shared" ref="E69:BN69" si="11">E67*E68</f>
        <v>0</v>
      </c>
      <c r="F69" s="166">
        <f t="shared" si="11"/>
        <v>0</v>
      </c>
      <c r="G69" s="166">
        <f t="shared" si="11"/>
        <v>0</v>
      </c>
      <c r="H69" s="166">
        <f t="shared" si="11"/>
        <v>0</v>
      </c>
      <c r="I69" s="166">
        <f t="shared" si="11"/>
        <v>0</v>
      </c>
      <c r="J69" s="166">
        <f t="shared" si="11"/>
        <v>0</v>
      </c>
      <c r="K69" s="166">
        <f t="shared" si="11"/>
        <v>0</v>
      </c>
      <c r="L69" s="166">
        <f t="shared" si="11"/>
        <v>0</v>
      </c>
      <c r="M69" s="166">
        <f t="shared" si="11"/>
        <v>0</v>
      </c>
      <c r="N69" s="166">
        <f t="shared" si="11"/>
        <v>0</v>
      </c>
      <c r="O69" s="166">
        <f t="shared" si="11"/>
        <v>0</v>
      </c>
      <c r="P69" s="166">
        <f t="shared" si="11"/>
        <v>0</v>
      </c>
      <c r="Q69" s="166">
        <f t="shared" si="11"/>
        <v>0</v>
      </c>
      <c r="R69" s="166">
        <f t="shared" si="11"/>
        <v>0</v>
      </c>
      <c r="S69" s="166">
        <f t="shared" si="11"/>
        <v>0</v>
      </c>
      <c r="T69" s="166">
        <f t="shared" si="11"/>
        <v>0</v>
      </c>
      <c r="U69" s="166">
        <f t="shared" si="11"/>
        <v>0</v>
      </c>
      <c r="V69" s="166">
        <f t="shared" si="11"/>
        <v>0</v>
      </c>
      <c r="W69" s="166">
        <f t="shared" si="11"/>
        <v>0</v>
      </c>
      <c r="X69" s="166">
        <f t="shared" si="11"/>
        <v>0</v>
      </c>
      <c r="Y69" s="166">
        <f t="shared" si="11"/>
        <v>0</v>
      </c>
      <c r="Z69" s="166">
        <f t="shared" si="11"/>
        <v>0</v>
      </c>
      <c r="AA69" s="166">
        <f t="shared" si="11"/>
        <v>0</v>
      </c>
      <c r="AB69" s="166">
        <f t="shared" si="11"/>
        <v>0</v>
      </c>
      <c r="AC69" s="166">
        <f t="shared" si="11"/>
        <v>0</v>
      </c>
      <c r="AD69" s="166">
        <f t="shared" si="11"/>
        <v>0</v>
      </c>
      <c r="AE69" s="166">
        <f t="shared" si="11"/>
        <v>0</v>
      </c>
      <c r="AF69" s="166">
        <f t="shared" si="11"/>
        <v>0</v>
      </c>
      <c r="AG69" s="166">
        <f t="shared" si="11"/>
        <v>0</v>
      </c>
      <c r="AH69" s="166">
        <f t="shared" si="11"/>
        <v>0</v>
      </c>
      <c r="AI69" s="166">
        <f t="shared" si="11"/>
        <v>0</v>
      </c>
      <c r="AJ69" s="166">
        <f t="shared" si="11"/>
        <v>0</v>
      </c>
      <c r="AK69" s="166">
        <f t="shared" si="11"/>
        <v>0</v>
      </c>
      <c r="AL69" s="166">
        <f t="shared" si="11"/>
        <v>0</v>
      </c>
      <c r="AM69" s="166">
        <f t="shared" si="11"/>
        <v>0</v>
      </c>
      <c r="AN69" s="166">
        <f t="shared" si="11"/>
        <v>0</v>
      </c>
      <c r="AO69" s="166">
        <f t="shared" si="11"/>
        <v>0</v>
      </c>
      <c r="AP69" s="166">
        <f t="shared" si="11"/>
        <v>0</v>
      </c>
      <c r="AQ69" s="166">
        <f t="shared" si="11"/>
        <v>0</v>
      </c>
      <c r="AR69" s="166">
        <f t="shared" si="11"/>
        <v>0</v>
      </c>
      <c r="AS69" s="166">
        <f t="shared" si="11"/>
        <v>0</v>
      </c>
      <c r="AT69" s="166">
        <f t="shared" si="11"/>
        <v>0</v>
      </c>
      <c r="AU69" s="166">
        <f t="shared" si="11"/>
        <v>0</v>
      </c>
      <c r="AV69" s="166">
        <f t="shared" si="11"/>
        <v>0</v>
      </c>
      <c r="AW69" s="166">
        <f t="shared" si="11"/>
        <v>0</v>
      </c>
      <c r="AX69" s="166">
        <f t="shared" si="11"/>
        <v>0</v>
      </c>
      <c r="AY69" s="166">
        <f t="shared" si="11"/>
        <v>0</v>
      </c>
      <c r="AZ69" s="166">
        <f t="shared" si="11"/>
        <v>0</v>
      </c>
      <c r="BA69" s="166">
        <f t="shared" si="11"/>
        <v>0</v>
      </c>
      <c r="BB69" s="166">
        <f t="shared" si="11"/>
        <v>0</v>
      </c>
      <c r="BC69" s="166">
        <f t="shared" si="11"/>
        <v>0</v>
      </c>
      <c r="BD69" s="166">
        <f t="shared" si="11"/>
        <v>0</v>
      </c>
      <c r="BE69" s="166">
        <f t="shared" si="11"/>
        <v>0</v>
      </c>
      <c r="BF69" s="166">
        <f t="shared" si="11"/>
        <v>0</v>
      </c>
      <c r="BG69" s="166">
        <f t="shared" si="11"/>
        <v>0</v>
      </c>
      <c r="BH69" s="166">
        <f t="shared" si="11"/>
        <v>0</v>
      </c>
      <c r="BI69" s="166">
        <f t="shared" si="11"/>
        <v>0</v>
      </c>
      <c r="BJ69" s="166">
        <f t="shared" si="11"/>
        <v>0</v>
      </c>
      <c r="BK69" s="166">
        <f t="shared" si="11"/>
        <v>0</v>
      </c>
      <c r="BL69" s="166">
        <f t="shared" si="11"/>
        <v>0</v>
      </c>
      <c r="BM69" s="166">
        <f t="shared" si="11"/>
        <v>0</v>
      </c>
      <c r="BN69" s="166">
        <f t="shared" si="11"/>
        <v>0</v>
      </c>
      <c r="BO69" s="259">
        <f>NPV(Home!$D$24,F69:BN69)+E69</f>
        <v>0</v>
      </c>
    </row>
    <row r="70" spans="2:67" s="121" customFormat="1" ht="12.75">
      <c r="B70" s="260"/>
      <c r="C70" s="120" t="s">
        <v>324</v>
      </c>
      <c r="D70" s="120" t="s">
        <v>255</v>
      </c>
      <c r="E70" s="357">
        <f>E64+E65+E69+E66</f>
        <v>0</v>
      </c>
      <c r="F70" s="357">
        <f t="shared" ref="F70:BN70" si="12">F64+F65+F69+F66</f>
        <v>0</v>
      </c>
      <c r="G70" s="357">
        <f t="shared" si="12"/>
        <v>0</v>
      </c>
      <c r="H70" s="357">
        <f t="shared" si="12"/>
        <v>0</v>
      </c>
      <c r="I70" s="357">
        <f t="shared" si="12"/>
        <v>0</v>
      </c>
      <c r="J70" s="357">
        <f t="shared" si="12"/>
        <v>0</v>
      </c>
      <c r="K70" s="357">
        <f t="shared" si="12"/>
        <v>0</v>
      </c>
      <c r="L70" s="357">
        <f t="shared" si="12"/>
        <v>0</v>
      </c>
      <c r="M70" s="357">
        <f>M64+M65+M69+M66</f>
        <v>0</v>
      </c>
      <c r="N70" s="357">
        <f t="shared" si="12"/>
        <v>0</v>
      </c>
      <c r="O70" s="357">
        <f t="shared" si="12"/>
        <v>0</v>
      </c>
      <c r="P70" s="357">
        <f t="shared" si="12"/>
        <v>0</v>
      </c>
      <c r="Q70" s="357">
        <f t="shared" si="12"/>
        <v>0</v>
      </c>
      <c r="R70" s="357">
        <f t="shared" si="12"/>
        <v>0</v>
      </c>
      <c r="S70" s="357">
        <f t="shared" si="12"/>
        <v>0</v>
      </c>
      <c r="T70" s="357">
        <f t="shared" si="12"/>
        <v>0</v>
      </c>
      <c r="U70" s="357">
        <f t="shared" si="12"/>
        <v>0</v>
      </c>
      <c r="V70" s="357">
        <f t="shared" si="12"/>
        <v>0</v>
      </c>
      <c r="W70" s="357">
        <f t="shared" si="12"/>
        <v>0</v>
      </c>
      <c r="X70" s="357">
        <f t="shared" si="12"/>
        <v>0</v>
      </c>
      <c r="Y70" s="357">
        <f t="shared" si="12"/>
        <v>0</v>
      </c>
      <c r="Z70" s="357">
        <f t="shared" si="12"/>
        <v>0</v>
      </c>
      <c r="AA70" s="357">
        <f t="shared" si="12"/>
        <v>0</v>
      </c>
      <c r="AB70" s="357">
        <f t="shared" si="12"/>
        <v>0</v>
      </c>
      <c r="AC70" s="357">
        <f t="shared" si="12"/>
        <v>0</v>
      </c>
      <c r="AD70" s="357">
        <f t="shared" si="12"/>
        <v>0</v>
      </c>
      <c r="AE70" s="357">
        <f t="shared" si="12"/>
        <v>0</v>
      </c>
      <c r="AF70" s="357">
        <f t="shared" si="12"/>
        <v>0</v>
      </c>
      <c r="AG70" s="357">
        <f t="shared" si="12"/>
        <v>0</v>
      </c>
      <c r="AH70" s="357">
        <f t="shared" si="12"/>
        <v>0</v>
      </c>
      <c r="AI70" s="357">
        <f t="shared" si="12"/>
        <v>0</v>
      </c>
      <c r="AJ70" s="357">
        <f t="shared" si="12"/>
        <v>0</v>
      </c>
      <c r="AK70" s="357">
        <f t="shared" si="12"/>
        <v>0</v>
      </c>
      <c r="AL70" s="357">
        <f t="shared" si="12"/>
        <v>0</v>
      </c>
      <c r="AM70" s="357">
        <f t="shared" si="12"/>
        <v>0</v>
      </c>
      <c r="AN70" s="357">
        <f t="shared" si="12"/>
        <v>0</v>
      </c>
      <c r="AO70" s="357">
        <f t="shared" si="12"/>
        <v>0</v>
      </c>
      <c r="AP70" s="357">
        <f t="shared" si="12"/>
        <v>0</v>
      </c>
      <c r="AQ70" s="357">
        <f t="shared" si="12"/>
        <v>0</v>
      </c>
      <c r="AR70" s="357">
        <f t="shared" si="12"/>
        <v>0</v>
      </c>
      <c r="AS70" s="357">
        <f t="shared" si="12"/>
        <v>0</v>
      </c>
      <c r="AT70" s="357">
        <f t="shared" si="12"/>
        <v>0</v>
      </c>
      <c r="AU70" s="357">
        <f t="shared" si="12"/>
        <v>0</v>
      </c>
      <c r="AV70" s="357">
        <f t="shared" si="12"/>
        <v>0</v>
      </c>
      <c r="AW70" s="357">
        <f t="shared" si="12"/>
        <v>0</v>
      </c>
      <c r="AX70" s="357">
        <f t="shared" si="12"/>
        <v>0</v>
      </c>
      <c r="AY70" s="357">
        <f t="shared" si="12"/>
        <v>0</v>
      </c>
      <c r="AZ70" s="357">
        <f t="shared" si="12"/>
        <v>0</v>
      </c>
      <c r="BA70" s="357">
        <f t="shared" si="12"/>
        <v>0</v>
      </c>
      <c r="BB70" s="357">
        <f t="shared" si="12"/>
        <v>0</v>
      </c>
      <c r="BC70" s="357">
        <f t="shared" si="12"/>
        <v>0</v>
      </c>
      <c r="BD70" s="357">
        <f t="shared" si="12"/>
        <v>0</v>
      </c>
      <c r="BE70" s="357">
        <f t="shared" si="12"/>
        <v>0</v>
      </c>
      <c r="BF70" s="357">
        <f t="shared" si="12"/>
        <v>0</v>
      </c>
      <c r="BG70" s="357">
        <f t="shared" si="12"/>
        <v>0</v>
      </c>
      <c r="BH70" s="357">
        <f t="shared" si="12"/>
        <v>0</v>
      </c>
      <c r="BI70" s="357">
        <f t="shared" si="12"/>
        <v>0</v>
      </c>
      <c r="BJ70" s="357">
        <f t="shared" si="12"/>
        <v>0</v>
      </c>
      <c r="BK70" s="357">
        <f t="shared" si="12"/>
        <v>0</v>
      </c>
      <c r="BL70" s="357">
        <f t="shared" si="12"/>
        <v>0</v>
      </c>
      <c r="BM70" s="357">
        <f t="shared" si="12"/>
        <v>0</v>
      </c>
      <c r="BN70" s="357">
        <f t="shared" si="12"/>
        <v>0</v>
      </c>
      <c r="BO70" s="259">
        <f>NPV(Home!$D$24,F70:BN70)+E70</f>
        <v>0</v>
      </c>
    </row>
    <row r="71" spans="2:67" s="14" customFormat="1" ht="12.75">
      <c r="B71" s="260"/>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259"/>
    </row>
    <row r="72" spans="2:67" ht="12.75">
      <c r="B72" s="564" t="s">
        <v>272</v>
      </c>
      <c r="C72" s="565"/>
      <c r="D72" s="565"/>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266"/>
    </row>
    <row r="73" spans="2:67" ht="12.75">
      <c r="B73" s="258"/>
      <c r="C73" s="557" t="s">
        <v>847</v>
      </c>
      <c r="D73" s="117" t="s">
        <v>256</v>
      </c>
      <c r="E73" s="404">
        <f>IF(AND(E61+1&gt;$D$30,E61&lt;$D$31+$D$30),$D$32,0)</f>
        <v>0</v>
      </c>
      <c r="F73" s="404">
        <f t="shared" ref="F73:BN73" si="13">IF(AND(F61+1&gt;$D$30,F61&lt;$D$31+$D$30),$D$32,0)</f>
        <v>0</v>
      </c>
      <c r="G73" s="404">
        <f t="shared" si="13"/>
        <v>0</v>
      </c>
      <c r="H73" s="404">
        <f t="shared" si="13"/>
        <v>0</v>
      </c>
      <c r="I73" s="404">
        <f t="shared" si="13"/>
        <v>0</v>
      </c>
      <c r="J73" s="404">
        <f t="shared" si="13"/>
        <v>0</v>
      </c>
      <c r="K73" s="404">
        <f t="shared" si="13"/>
        <v>0</v>
      </c>
      <c r="L73" s="404">
        <f t="shared" si="13"/>
        <v>0</v>
      </c>
      <c r="M73" s="404">
        <f t="shared" si="13"/>
        <v>0</v>
      </c>
      <c r="N73" s="404">
        <f t="shared" si="13"/>
        <v>0</v>
      </c>
      <c r="O73" s="404">
        <f t="shared" si="13"/>
        <v>0</v>
      </c>
      <c r="P73" s="404">
        <f t="shared" si="13"/>
        <v>0</v>
      </c>
      <c r="Q73" s="404">
        <f t="shared" si="13"/>
        <v>0</v>
      </c>
      <c r="R73" s="404">
        <f t="shared" si="13"/>
        <v>0</v>
      </c>
      <c r="S73" s="404">
        <f t="shared" si="13"/>
        <v>0</v>
      </c>
      <c r="T73" s="404">
        <f t="shared" si="13"/>
        <v>0</v>
      </c>
      <c r="U73" s="404">
        <f t="shared" si="13"/>
        <v>0</v>
      </c>
      <c r="V73" s="404">
        <f t="shared" si="13"/>
        <v>0</v>
      </c>
      <c r="W73" s="404">
        <f t="shared" si="13"/>
        <v>0</v>
      </c>
      <c r="X73" s="404">
        <f t="shared" si="13"/>
        <v>0</v>
      </c>
      <c r="Y73" s="404">
        <f t="shared" si="13"/>
        <v>0</v>
      </c>
      <c r="Z73" s="404">
        <f t="shared" si="13"/>
        <v>0</v>
      </c>
      <c r="AA73" s="404">
        <f t="shared" si="13"/>
        <v>0</v>
      </c>
      <c r="AB73" s="404">
        <f t="shared" si="13"/>
        <v>0</v>
      </c>
      <c r="AC73" s="404">
        <f t="shared" si="13"/>
        <v>0</v>
      </c>
      <c r="AD73" s="404">
        <f t="shared" si="13"/>
        <v>0</v>
      </c>
      <c r="AE73" s="404">
        <f t="shared" si="13"/>
        <v>0</v>
      </c>
      <c r="AF73" s="404">
        <f t="shared" si="13"/>
        <v>0</v>
      </c>
      <c r="AG73" s="404">
        <f t="shared" si="13"/>
        <v>0</v>
      </c>
      <c r="AH73" s="404">
        <f t="shared" si="13"/>
        <v>0</v>
      </c>
      <c r="AI73" s="404">
        <f t="shared" si="13"/>
        <v>0</v>
      </c>
      <c r="AJ73" s="404">
        <f t="shared" si="13"/>
        <v>0</v>
      </c>
      <c r="AK73" s="404">
        <f t="shared" si="13"/>
        <v>0</v>
      </c>
      <c r="AL73" s="404">
        <f t="shared" si="13"/>
        <v>0</v>
      </c>
      <c r="AM73" s="404">
        <f t="shared" si="13"/>
        <v>0</v>
      </c>
      <c r="AN73" s="404">
        <f t="shared" si="13"/>
        <v>0</v>
      </c>
      <c r="AO73" s="404">
        <f t="shared" si="13"/>
        <v>0</v>
      </c>
      <c r="AP73" s="404">
        <f t="shared" si="13"/>
        <v>0</v>
      </c>
      <c r="AQ73" s="404">
        <f t="shared" si="13"/>
        <v>0</v>
      </c>
      <c r="AR73" s="404">
        <f t="shared" si="13"/>
        <v>0</v>
      </c>
      <c r="AS73" s="404">
        <f t="shared" si="13"/>
        <v>0</v>
      </c>
      <c r="AT73" s="404">
        <f t="shared" si="13"/>
        <v>0</v>
      </c>
      <c r="AU73" s="404">
        <f t="shared" si="13"/>
        <v>0</v>
      </c>
      <c r="AV73" s="404">
        <f t="shared" si="13"/>
        <v>0</v>
      </c>
      <c r="AW73" s="404">
        <f t="shared" si="13"/>
        <v>0</v>
      </c>
      <c r="AX73" s="404">
        <f t="shared" si="13"/>
        <v>0</v>
      </c>
      <c r="AY73" s="404">
        <f t="shared" si="13"/>
        <v>0</v>
      </c>
      <c r="AZ73" s="404">
        <f t="shared" si="13"/>
        <v>0</v>
      </c>
      <c r="BA73" s="404">
        <f t="shared" si="13"/>
        <v>0</v>
      </c>
      <c r="BB73" s="404">
        <f t="shared" si="13"/>
        <v>0</v>
      </c>
      <c r="BC73" s="404">
        <f t="shared" si="13"/>
        <v>0</v>
      </c>
      <c r="BD73" s="404">
        <f t="shared" si="13"/>
        <v>0</v>
      </c>
      <c r="BE73" s="404">
        <f t="shared" si="13"/>
        <v>0</v>
      </c>
      <c r="BF73" s="404">
        <f t="shared" si="13"/>
        <v>0</v>
      </c>
      <c r="BG73" s="404">
        <f t="shared" si="13"/>
        <v>0</v>
      </c>
      <c r="BH73" s="404">
        <f t="shared" si="13"/>
        <v>0</v>
      </c>
      <c r="BI73" s="404">
        <f t="shared" si="13"/>
        <v>0</v>
      </c>
      <c r="BJ73" s="404">
        <f t="shared" si="13"/>
        <v>0</v>
      </c>
      <c r="BK73" s="404">
        <f t="shared" si="13"/>
        <v>0</v>
      </c>
      <c r="BL73" s="404">
        <f t="shared" si="13"/>
        <v>0</v>
      </c>
      <c r="BM73" s="404">
        <f t="shared" si="13"/>
        <v>0</v>
      </c>
      <c r="BN73" s="404">
        <f t="shared" si="13"/>
        <v>0</v>
      </c>
      <c r="BO73" s="266"/>
    </row>
    <row r="74" spans="2:67" s="14" customFormat="1" ht="12.75">
      <c r="B74" s="260"/>
      <c r="C74" s="14" t="str">
        <f>IF(C6="rural","Dispalced Fuel Price","Avoided Generation Cost")</f>
        <v>Dispalced Fuel Price</v>
      </c>
      <c r="D74" s="14" t="str">
        <f>IF(C6="Rural","$ per gallon","$ per kWh")</f>
        <v>$ per gallon</v>
      </c>
      <c r="E74" s="353">
        <f>IF($C$6="rural",VLOOKUP($C$5,'Diesel Fuel Prices'!$C$6:$BR$182,E49+1,0),VLOOKUP($C$6,'Railbelt Price Worksheet'!$A$3:$BM$4,E49))</f>
        <v>4.2153511675955642</v>
      </c>
      <c r="F74" s="353">
        <f>IF($C$6="rural",VLOOKUP($C$5,'Diesel Fuel Prices'!$C$6:$BR$182,F49+1,0),VLOOKUP($C$6,'Railbelt Price Worksheet'!$A$3:$BM$4,F49))</f>
        <v>4.2942598402150347</v>
      </c>
      <c r="G74" s="353">
        <f>IF($C$6="rural",VLOOKUP($C$5,'Diesel Fuel Prices'!$C$6:$BR$182,G49+1,0),VLOOKUP($C$6,'Railbelt Price Worksheet'!$A$3:$BM$4,G49))</f>
        <v>4.4287409347511764</v>
      </c>
      <c r="H74" s="353">
        <f>IF($C$6="rural",VLOOKUP($C$5,'Diesel Fuel Prices'!$C$6:$BR$182,H49+1,0),VLOOKUP($C$6,'Railbelt Price Worksheet'!$A$3:$BM$4,H49))</f>
        <v>4.5320483409935211</v>
      </c>
      <c r="I74" s="353">
        <f>IF($C$6="rural",VLOOKUP($C$5,'Diesel Fuel Prices'!$C$6:$BR$182,I49+1,0),VLOOKUP($C$6,'Railbelt Price Worksheet'!$A$3:$BM$4,I49))</f>
        <v>4.6652917427518572</v>
      </c>
      <c r="J74" s="353">
        <f>IF($C$6="rural",VLOOKUP($C$5,'Diesel Fuel Prices'!$C$6:$BR$182,J49+1,0),VLOOKUP($C$6,'Railbelt Price Worksheet'!$A$3:$BM$4,J49))</f>
        <v>4.7762938009840159</v>
      </c>
      <c r="K74" s="353">
        <f>IF($C$6="rural",VLOOKUP($C$5,'Diesel Fuel Prices'!$C$6:$BR$182,K49+1,0),VLOOKUP($C$6,'Railbelt Price Worksheet'!$A$3:$BM$4,K49))</f>
        <v>4.8569706168473612</v>
      </c>
      <c r="L74" s="353">
        <f>IF($C$6="rural",VLOOKUP($C$5,'Diesel Fuel Prices'!$C$6:$BR$182,L49+1,0),VLOOKUP($C$6,'Railbelt Price Worksheet'!$A$3:$BM$4,L49))</f>
        <v>4.9333349485120594</v>
      </c>
      <c r="M74" s="353">
        <f>IF($C$6="rural",VLOOKUP($C$5,'Diesel Fuel Prices'!$C$6:$BR$182,M49+1,0),VLOOKUP($C$6,'Railbelt Price Worksheet'!$A$3:$BM$4,M49))</f>
        <v>5.0054494641239762</v>
      </c>
      <c r="N74" s="353">
        <f>IF($C$6="rural",VLOOKUP($C$5,'Diesel Fuel Prices'!$C$6:$BR$182,N49+1,0),VLOOKUP($C$6,'Railbelt Price Worksheet'!$A$3:$BM$4,N49))</f>
        <v>5.0733737398695986</v>
      </c>
      <c r="O74" s="353">
        <f>IF($C$6="rural",VLOOKUP($C$5,'Diesel Fuel Prices'!$C$6:$BR$182,O49+1,0),VLOOKUP($C$6,'Railbelt Price Worksheet'!$A$3:$BM$4,O49))</f>
        <v>5.1371586216597107</v>
      </c>
      <c r="P74" s="353">
        <f>IF($C$6="rural",VLOOKUP($C$5,'Diesel Fuel Prices'!$C$6:$BR$182,P49+1,0),VLOOKUP($C$6,'Railbelt Price Worksheet'!$A$3:$BM$4,P49))</f>
        <v>5.196853492877997</v>
      </c>
      <c r="Q74" s="353">
        <f>IF($C$6="rural",VLOOKUP($C$5,'Diesel Fuel Prices'!$C$6:$BR$182,Q49+1,0),VLOOKUP($C$6,'Railbelt Price Worksheet'!$A$3:$BM$4,Q49))</f>
        <v>5.2525016883212263</v>
      </c>
      <c r="R74" s="353">
        <f>IF($C$6="rural",VLOOKUP($C$5,'Diesel Fuel Prices'!$C$6:$BR$182,R49+1,0),VLOOKUP($C$6,'Railbelt Price Worksheet'!$A$3:$BM$4,R49))</f>
        <v>5.3041429285376998</v>
      </c>
      <c r="S74" s="353">
        <f>IF($C$6="rural",VLOOKUP($C$5,'Diesel Fuel Prices'!$C$6:$BR$182,S49+1,0),VLOOKUP($C$6,'Railbelt Price Worksheet'!$A$3:$BM$4,S49))</f>
        <v>5.3518125003945203</v>
      </c>
      <c r="T74" s="353">
        <f>IF($C$6="rural",VLOOKUP($C$5,'Diesel Fuel Prices'!$C$6:$BR$182,T49+1,0),VLOOKUP($C$6,'Railbelt Price Worksheet'!$A$3:$BM$4,T49))</f>
        <v>5.3955441090580818</v>
      </c>
      <c r="U74" s="353">
        <f>IF($C$6="rural",VLOOKUP($C$5,'Diesel Fuel Prices'!$C$6:$BR$182,U49+1,0),VLOOKUP($C$6,'Railbelt Price Worksheet'!$A$3:$BM$4,U49))</f>
        <v>5.435365700589637</v>
      </c>
      <c r="V74" s="353">
        <f>IF($C$6="rural",VLOOKUP($C$5,'Diesel Fuel Prices'!$C$6:$BR$182,V49+1,0),VLOOKUP($C$6,'Railbelt Price Worksheet'!$A$3:$BM$4,V49))</f>
        <v>5.4713045233211952</v>
      </c>
      <c r="W74" s="353">
        <f>IF($C$6="rural",VLOOKUP($C$5,'Diesel Fuel Prices'!$C$6:$BR$182,W49+1,0),VLOOKUP($C$6,'Railbelt Price Worksheet'!$A$3:$BM$4,W49))</f>
        <v>5.5033822269392267</v>
      </c>
      <c r="X74" s="353">
        <f>IF($C$6="rural",VLOOKUP($C$5,'Diesel Fuel Prices'!$C$6:$BR$182,X49+1,0),VLOOKUP($C$6,'Railbelt Price Worksheet'!$A$3:$BM$4,X49))</f>
        <v>5.5316210240927406</v>
      </c>
      <c r="Y74" s="353">
        <f>IF($C$6="rural",VLOOKUP($C$5,'Diesel Fuel Prices'!$C$6:$BR$182,Y49+1,0),VLOOKUP($C$6,'Railbelt Price Worksheet'!$A$3:$BM$4,Y49))</f>
        <v>5.5560369909487521</v>
      </c>
      <c r="Z74" s="353">
        <f>IF($C$6="rural",VLOOKUP($C$5,'Diesel Fuel Prices'!$C$6:$BR$182,Z49+1,0),VLOOKUP($C$6,'Railbelt Price Worksheet'!$A$3:$BM$4,Z49))</f>
        <v>5.5766459756426157</v>
      </c>
      <c r="AA74" s="353">
        <f>IF($C$6="rural",VLOOKUP($C$5,'Diesel Fuel Prices'!$C$6:$BR$182,AA49+1,0),VLOOKUP($C$6,'Railbelt Price Worksheet'!$A$3:$BM$4,AA49))</f>
        <v>5.5934605405305176</v>
      </c>
      <c r="AB74" s="353">
        <f>IF($C$6="rural",VLOOKUP($C$5,'Diesel Fuel Prices'!$C$6:$BR$182,AB49+1,0),VLOOKUP($C$6,'Railbelt Price Worksheet'!$A$3:$BM$4,AB49))</f>
        <v>5.6064909191535213</v>
      </c>
      <c r="AC74" s="353">
        <f>IF($C$6="rural",VLOOKUP($C$5,'Diesel Fuel Prices'!$C$6:$BR$182,AC49+1,0),VLOOKUP($C$6,'Railbelt Price Worksheet'!$A$3:$BM$4,AC49))</f>
        <v>5.6064909191535213</v>
      </c>
      <c r="AD74" s="353">
        <f>IF($C$6="rural",VLOOKUP($C$5,'Diesel Fuel Prices'!$C$6:$BR$182,AD49+1,0),VLOOKUP($C$6,'Railbelt Price Worksheet'!$A$3:$BM$4,AD49))</f>
        <v>5.6064909191535213</v>
      </c>
      <c r="AE74" s="353">
        <f>IF($C$6="rural",VLOOKUP($C$5,'Diesel Fuel Prices'!$C$6:$BR$182,AE49+1,0),VLOOKUP($C$6,'Railbelt Price Worksheet'!$A$3:$BM$4,AE49))</f>
        <v>5.6064909191535213</v>
      </c>
      <c r="AF74" s="353">
        <f>IF($C$6="rural",VLOOKUP($C$5,'Diesel Fuel Prices'!$C$6:$BR$182,AF49+1,0),VLOOKUP($C$6,'Railbelt Price Worksheet'!$A$3:$BM$4,AF49))</f>
        <v>5.6064909191535213</v>
      </c>
      <c r="AG74" s="353">
        <f>IF($C$6="rural",VLOOKUP($C$5,'Diesel Fuel Prices'!$C$6:$BR$182,AG49+1,0),VLOOKUP($C$6,'Railbelt Price Worksheet'!$A$3:$BM$4,AG49))</f>
        <v>5.6064909191535213</v>
      </c>
      <c r="AH74" s="353">
        <f>IF($C$6="rural",VLOOKUP($C$5,'Diesel Fuel Prices'!$C$6:$BR$182,AH49+1,0),VLOOKUP($C$6,'Railbelt Price Worksheet'!$A$3:$BM$4,AH49))</f>
        <v>5.6064909191535213</v>
      </c>
      <c r="AI74" s="353">
        <f>IF($C$6="rural",VLOOKUP($C$5,'Diesel Fuel Prices'!$C$6:$BR$182,AI49+1,0),VLOOKUP($C$6,'Railbelt Price Worksheet'!$A$3:$BM$4,AI49))</f>
        <v>5.6064909191535213</v>
      </c>
      <c r="AJ74" s="353">
        <f>IF($C$6="rural",VLOOKUP($C$5,'Diesel Fuel Prices'!$C$6:$BR$182,AJ49+1,0),VLOOKUP($C$6,'Railbelt Price Worksheet'!$A$3:$BM$4,AJ49))</f>
        <v>5.6064909191535213</v>
      </c>
      <c r="AK74" s="353">
        <f>IF($C$6="rural",VLOOKUP($C$5,'Diesel Fuel Prices'!$C$6:$BR$182,AK49+1,0),VLOOKUP($C$6,'Railbelt Price Worksheet'!$A$3:$BM$4,AK49))</f>
        <v>5.6064909191535213</v>
      </c>
      <c r="AL74" s="353">
        <f>IF($C$6="rural",VLOOKUP($C$5,'Diesel Fuel Prices'!$C$6:$BR$182,AL49+1,0),VLOOKUP($C$6,'Railbelt Price Worksheet'!$A$3:$BM$4,AL49))</f>
        <v>5.6064909191535213</v>
      </c>
      <c r="AM74" s="353">
        <f>IF($C$6="rural",VLOOKUP($C$5,'Diesel Fuel Prices'!$C$6:$BR$182,AM49+1,0),VLOOKUP($C$6,'Railbelt Price Worksheet'!$A$3:$BM$4,AM49))</f>
        <v>5.6064909191535213</v>
      </c>
      <c r="AN74" s="353">
        <f>IF($C$6="rural",VLOOKUP($C$5,'Diesel Fuel Prices'!$C$6:$BR$182,AN49+1,0),VLOOKUP($C$6,'Railbelt Price Worksheet'!$A$3:$BM$4,AN49))</f>
        <v>5.6064909191535213</v>
      </c>
      <c r="AO74" s="353">
        <f>IF($C$6="rural",VLOOKUP($C$5,'Diesel Fuel Prices'!$C$6:$BR$182,AO49+1,0),VLOOKUP($C$6,'Railbelt Price Worksheet'!$A$3:$BM$4,AO49))</f>
        <v>5.6064909191535213</v>
      </c>
      <c r="AP74" s="353">
        <f>IF($C$6="rural",VLOOKUP($C$5,'Diesel Fuel Prices'!$C$6:$BR$182,AP49+1,0),VLOOKUP($C$6,'Railbelt Price Worksheet'!$A$3:$BM$4,AP49))</f>
        <v>5.6064909191535213</v>
      </c>
      <c r="AQ74" s="353">
        <f>IF($C$6="rural",VLOOKUP($C$5,'Diesel Fuel Prices'!$C$6:$BR$182,AQ49+1,0),VLOOKUP($C$6,'Railbelt Price Worksheet'!$A$3:$BM$4,AQ49))</f>
        <v>5.6064909191535213</v>
      </c>
      <c r="AR74" s="353">
        <f>IF($C$6="rural",VLOOKUP($C$5,'Diesel Fuel Prices'!$C$6:$BR$182,AR49+1,0),VLOOKUP($C$6,'Railbelt Price Worksheet'!$A$3:$BM$4,AR49))</f>
        <v>5.6064909191535213</v>
      </c>
      <c r="AS74" s="353">
        <f>IF($C$6="rural",VLOOKUP($C$5,'Diesel Fuel Prices'!$C$6:$BR$182,AS49+1,0),VLOOKUP($C$6,'Railbelt Price Worksheet'!$A$3:$BM$4,AS49))</f>
        <v>5.6064909191535213</v>
      </c>
      <c r="AT74" s="353">
        <f>IF($C$6="rural",VLOOKUP($C$5,'Diesel Fuel Prices'!$C$6:$BR$182,AT49+1,0),VLOOKUP($C$6,'Railbelt Price Worksheet'!$A$3:$BM$4,AT49))</f>
        <v>5.6064909191535213</v>
      </c>
      <c r="AU74" s="353">
        <f>IF($C$6="rural",VLOOKUP($C$5,'Diesel Fuel Prices'!$C$6:$BR$182,AU49+1,0),VLOOKUP($C$6,'Railbelt Price Worksheet'!$A$3:$BM$4,AU49))</f>
        <v>5.6064909191535213</v>
      </c>
      <c r="AV74" s="353">
        <f>IF($C$6="rural",VLOOKUP($C$5,'Diesel Fuel Prices'!$C$6:$BR$182,AV49+1,0),VLOOKUP($C$6,'Railbelt Price Worksheet'!$A$3:$BM$4,AV49))</f>
        <v>5.6064909191535213</v>
      </c>
      <c r="AW74" s="353">
        <f>IF($C$6="rural",VLOOKUP($C$5,'Diesel Fuel Prices'!$C$6:$BR$182,AW49+1,0),VLOOKUP($C$6,'Railbelt Price Worksheet'!$A$3:$BM$4,AW49))</f>
        <v>5.6064909191535213</v>
      </c>
      <c r="AX74" s="353">
        <f>IF($C$6="rural",VLOOKUP($C$5,'Diesel Fuel Prices'!$C$6:$BR$182,AX49+1,0),VLOOKUP($C$6,'Railbelt Price Worksheet'!$A$3:$BM$4,AX49))</f>
        <v>5.6064909191535213</v>
      </c>
      <c r="AY74" s="353">
        <f>IF($C$6="rural",VLOOKUP($C$5,'Diesel Fuel Prices'!$C$6:$BR$182,AY49+1,0),VLOOKUP($C$6,'Railbelt Price Worksheet'!$A$3:$BM$4,AY49))</f>
        <v>5.6064909191535213</v>
      </c>
      <c r="AZ74" s="353">
        <f>IF($C$6="rural",VLOOKUP($C$5,'Diesel Fuel Prices'!$C$6:$BR$182,AZ49+1,0),VLOOKUP($C$6,'Railbelt Price Worksheet'!$A$3:$BM$4,AZ49))</f>
        <v>5.6064909191535213</v>
      </c>
      <c r="BA74" s="353">
        <f>IF($C$6="rural",VLOOKUP($C$5,'Diesel Fuel Prices'!$C$6:$BR$182,BA49+1,0),VLOOKUP($C$6,'Railbelt Price Worksheet'!$A$3:$BM$4,BA49))</f>
        <v>5.6064909191535213</v>
      </c>
      <c r="BB74" s="353">
        <f>IF($C$6="rural",VLOOKUP($C$5,'Diesel Fuel Prices'!$C$6:$BR$182,BB49+1,0),VLOOKUP($C$6,'Railbelt Price Worksheet'!$A$3:$BM$4,BB49))</f>
        <v>5.6064909191535213</v>
      </c>
      <c r="BC74" s="353">
        <f>IF($C$6="rural",VLOOKUP($C$5,'Diesel Fuel Prices'!$C$6:$BR$182,BC49+1,0),VLOOKUP($C$6,'Railbelt Price Worksheet'!$A$3:$BM$4,BC49))</f>
        <v>5.6064909191535213</v>
      </c>
      <c r="BD74" s="353">
        <f>IF($C$6="rural",VLOOKUP($C$5,'Diesel Fuel Prices'!$C$6:$BR$182,BD49+1,0),VLOOKUP($C$6,'Railbelt Price Worksheet'!$A$3:$BM$4,BD49))</f>
        <v>5.6064909191535213</v>
      </c>
      <c r="BE74" s="353">
        <f>IF($C$6="rural",VLOOKUP($C$5,'Diesel Fuel Prices'!$C$6:$BR$182,BE49+1,0),VLOOKUP($C$6,'Railbelt Price Worksheet'!$A$3:$BM$4,BE49))</f>
        <v>5.6064909191535213</v>
      </c>
      <c r="BF74" s="353">
        <f>IF($C$6="rural",VLOOKUP($C$5,'Diesel Fuel Prices'!$C$6:$BR$182,BF49+1,0),VLOOKUP($C$6,'Railbelt Price Worksheet'!$A$3:$BM$4,BF49))</f>
        <v>5.6064909191535213</v>
      </c>
      <c r="BG74" s="353">
        <f>IF($C$6="rural",VLOOKUP($C$5,'Diesel Fuel Prices'!$C$6:$BR$182,BG49+1,0),VLOOKUP($C$6,'Railbelt Price Worksheet'!$A$3:$BM$4,BG49))</f>
        <v>0</v>
      </c>
      <c r="BH74" s="353">
        <f>IF($C$6="rural",VLOOKUP($C$5,'Diesel Fuel Prices'!$C$6:$BR$182,BH49+1,0),VLOOKUP($C$6,'Railbelt Price Worksheet'!$A$3:$BM$4,BH49))</f>
        <v>0</v>
      </c>
      <c r="BI74" s="353">
        <f>IF($C$6="rural",VLOOKUP($C$5,'Diesel Fuel Prices'!$C$6:$BR$182,BI49+1,0),VLOOKUP($C$6,'Railbelt Price Worksheet'!$A$3:$BM$4,BI49))</f>
        <v>0</v>
      </c>
      <c r="BJ74" s="353">
        <f>IF($C$6="rural",VLOOKUP($C$5,'Diesel Fuel Prices'!$C$6:$BR$182,BJ49+1,0),VLOOKUP($C$6,'Railbelt Price Worksheet'!$A$3:$BM$4,BJ49))</f>
        <v>0</v>
      </c>
      <c r="BK74" s="353">
        <f>IF($C$6="rural",VLOOKUP($C$5,'Diesel Fuel Prices'!$C$6:$BR$182,BK49+1,0),VLOOKUP($C$6,'Railbelt Price Worksheet'!$A$3:$BM$4,BK49))</f>
        <v>0</v>
      </c>
      <c r="BL74" s="353">
        <f>IF($C$6="rural",VLOOKUP($C$5,'Diesel Fuel Prices'!$C$6:$BR$182,BL49+1,0),VLOOKUP($C$6,'Railbelt Price Worksheet'!$A$3:$BM$4,BL49))</f>
        <v>0</v>
      </c>
      <c r="BM74" s="353">
        <f>IF($C$6="rural",VLOOKUP($C$5,'Diesel Fuel Prices'!$C$6:$BR$182,BM49+1,0),VLOOKUP($C$6,'Railbelt Price Worksheet'!$A$3:$BM$4,BM49))</f>
        <v>0</v>
      </c>
      <c r="BN74" s="353">
        <f>IF($C$6="rural",VLOOKUP($C$5,'Diesel Fuel Prices'!$C$6:$BR$182,BN49+1,0),VLOOKUP($C$6,'Railbelt Price Worksheet'!$A$3:$BM$4,BN49))</f>
        <v>0</v>
      </c>
      <c r="BO74" s="259"/>
    </row>
    <row r="75" spans="2:67" ht="12.75">
      <c r="B75" s="258" t="s">
        <v>858</v>
      </c>
      <c r="C75" s="117" t="s">
        <v>848</v>
      </c>
      <c r="D75" s="14" t="s">
        <v>255</v>
      </c>
      <c r="E75" s="164">
        <v>0</v>
      </c>
      <c r="F75" s="164">
        <v>0</v>
      </c>
      <c r="G75" s="164">
        <v>0</v>
      </c>
      <c r="H75" s="164">
        <v>0</v>
      </c>
      <c r="I75" s="164">
        <v>0</v>
      </c>
      <c r="J75" s="164">
        <v>0</v>
      </c>
      <c r="K75" s="164">
        <v>0</v>
      </c>
      <c r="L75" s="164">
        <v>0</v>
      </c>
      <c r="M75" s="164">
        <v>0</v>
      </c>
      <c r="N75" s="164">
        <v>0</v>
      </c>
      <c r="O75" s="164">
        <v>0</v>
      </c>
      <c r="P75" s="164">
        <v>0</v>
      </c>
      <c r="Q75" s="164">
        <v>0</v>
      </c>
      <c r="R75" s="164">
        <v>0</v>
      </c>
      <c r="S75" s="164">
        <v>0</v>
      </c>
      <c r="T75" s="164">
        <v>0</v>
      </c>
      <c r="U75" s="164">
        <v>0</v>
      </c>
      <c r="V75" s="164">
        <v>0</v>
      </c>
      <c r="W75" s="164">
        <v>0</v>
      </c>
      <c r="X75" s="164">
        <v>0</v>
      </c>
      <c r="Y75" s="164">
        <v>0</v>
      </c>
      <c r="Z75" s="164">
        <v>0</v>
      </c>
      <c r="AA75" s="164">
        <v>0</v>
      </c>
      <c r="AB75" s="164">
        <v>0</v>
      </c>
      <c r="AC75" s="164">
        <v>0</v>
      </c>
      <c r="AD75" s="164">
        <v>0</v>
      </c>
      <c r="AE75" s="164">
        <v>0</v>
      </c>
      <c r="AF75" s="164">
        <v>0</v>
      </c>
      <c r="AG75" s="164">
        <v>0</v>
      </c>
      <c r="AH75" s="164">
        <v>0</v>
      </c>
      <c r="AI75" s="164">
        <v>0</v>
      </c>
      <c r="AJ75" s="164">
        <v>0</v>
      </c>
      <c r="AK75" s="164">
        <v>0</v>
      </c>
      <c r="AL75" s="164">
        <v>0</v>
      </c>
      <c r="AM75" s="164">
        <v>0</v>
      </c>
      <c r="AN75" s="164">
        <v>0</v>
      </c>
      <c r="AO75" s="164">
        <v>0</v>
      </c>
      <c r="AP75" s="164">
        <v>0</v>
      </c>
      <c r="AQ75" s="164">
        <v>0</v>
      </c>
      <c r="AR75" s="164">
        <v>0</v>
      </c>
      <c r="AS75" s="164">
        <v>0</v>
      </c>
      <c r="AT75" s="164">
        <v>0</v>
      </c>
      <c r="AU75" s="164">
        <v>0</v>
      </c>
      <c r="AV75" s="164">
        <v>0</v>
      </c>
      <c r="AW75" s="164">
        <v>0</v>
      </c>
      <c r="AX75" s="164">
        <v>0</v>
      </c>
      <c r="AY75" s="164">
        <v>0</v>
      </c>
      <c r="AZ75" s="164">
        <v>0</v>
      </c>
      <c r="BA75" s="164">
        <v>0</v>
      </c>
      <c r="BB75" s="164">
        <v>0</v>
      </c>
      <c r="BC75" s="164">
        <v>0</v>
      </c>
      <c r="BD75" s="164">
        <v>0</v>
      </c>
      <c r="BE75" s="164">
        <v>0</v>
      </c>
      <c r="BF75" s="164">
        <v>0</v>
      </c>
      <c r="BG75" s="164">
        <v>0</v>
      </c>
      <c r="BH75" s="164">
        <v>0</v>
      </c>
      <c r="BI75" s="164">
        <v>0</v>
      </c>
      <c r="BJ75" s="164">
        <v>0</v>
      </c>
      <c r="BK75" s="164">
        <v>0</v>
      </c>
      <c r="BL75" s="164">
        <v>0</v>
      </c>
      <c r="BM75" s="164">
        <v>0</v>
      </c>
      <c r="BN75" s="164">
        <v>0</v>
      </c>
      <c r="BO75" s="259">
        <f>NPV(Home!$D$24,F75:BN75)+E75</f>
        <v>0</v>
      </c>
    </row>
    <row r="76" spans="2:67" s="54" customFormat="1" ht="12.75">
      <c r="B76" s="268"/>
      <c r="C76" s="117" t="s">
        <v>849</v>
      </c>
      <c r="D76" s="117" t="s">
        <v>255</v>
      </c>
      <c r="E76" s="166">
        <f>IF(AND(E61+1&gt;$D$30,E61&lt;$D$31+$D$30),$D$35*$D$44,0)</f>
        <v>0</v>
      </c>
      <c r="F76" s="166">
        <f t="shared" ref="F76:BN76" si="14">IF(AND(F61+1&gt;$D$30,F61&lt;$D$31+$D$30),$D$35*$D$44,0)</f>
        <v>0</v>
      </c>
      <c r="G76" s="166">
        <f t="shared" si="14"/>
        <v>0</v>
      </c>
      <c r="H76" s="166">
        <f t="shared" si="14"/>
        <v>0</v>
      </c>
      <c r="I76" s="166">
        <f t="shared" si="14"/>
        <v>0</v>
      </c>
      <c r="J76" s="166">
        <f t="shared" si="14"/>
        <v>0</v>
      </c>
      <c r="K76" s="166">
        <f t="shared" si="14"/>
        <v>0</v>
      </c>
      <c r="L76" s="166">
        <f t="shared" si="14"/>
        <v>0</v>
      </c>
      <c r="M76" s="166">
        <f t="shared" si="14"/>
        <v>0</v>
      </c>
      <c r="N76" s="166">
        <f t="shared" si="14"/>
        <v>0</v>
      </c>
      <c r="O76" s="166">
        <f t="shared" si="14"/>
        <v>0</v>
      </c>
      <c r="P76" s="166">
        <f t="shared" si="14"/>
        <v>0</v>
      </c>
      <c r="Q76" s="166">
        <f t="shared" si="14"/>
        <v>0</v>
      </c>
      <c r="R76" s="166">
        <f t="shared" si="14"/>
        <v>0</v>
      </c>
      <c r="S76" s="166">
        <f t="shared" si="14"/>
        <v>0</v>
      </c>
      <c r="T76" s="166">
        <f t="shared" si="14"/>
        <v>0</v>
      </c>
      <c r="U76" s="166">
        <f t="shared" si="14"/>
        <v>0</v>
      </c>
      <c r="V76" s="166">
        <f t="shared" si="14"/>
        <v>0</v>
      </c>
      <c r="W76" s="166">
        <f t="shared" si="14"/>
        <v>0</v>
      </c>
      <c r="X76" s="166">
        <f t="shared" si="14"/>
        <v>0</v>
      </c>
      <c r="Y76" s="166">
        <f t="shared" si="14"/>
        <v>0</v>
      </c>
      <c r="Z76" s="166">
        <f t="shared" si="14"/>
        <v>0</v>
      </c>
      <c r="AA76" s="166">
        <f t="shared" si="14"/>
        <v>0</v>
      </c>
      <c r="AB76" s="166">
        <f t="shared" si="14"/>
        <v>0</v>
      </c>
      <c r="AC76" s="166">
        <f t="shared" si="14"/>
        <v>0</v>
      </c>
      <c r="AD76" s="166">
        <f t="shared" si="14"/>
        <v>0</v>
      </c>
      <c r="AE76" s="166">
        <f t="shared" si="14"/>
        <v>0</v>
      </c>
      <c r="AF76" s="166">
        <f t="shared" si="14"/>
        <v>0</v>
      </c>
      <c r="AG76" s="166">
        <f t="shared" si="14"/>
        <v>0</v>
      </c>
      <c r="AH76" s="166">
        <f t="shared" si="14"/>
        <v>0</v>
      </c>
      <c r="AI76" s="166">
        <f t="shared" si="14"/>
        <v>0</v>
      </c>
      <c r="AJ76" s="166">
        <f t="shared" si="14"/>
        <v>0</v>
      </c>
      <c r="AK76" s="166">
        <f t="shared" si="14"/>
        <v>0</v>
      </c>
      <c r="AL76" s="166">
        <f t="shared" si="14"/>
        <v>0</v>
      </c>
      <c r="AM76" s="166">
        <f t="shared" si="14"/>
        <v>0</v>
      </c>
      <c r="AN76" s="166">
        <f t="shared" si="14"/>
        <v>0</v>
      </c>
      <c r="AO76" s="166">
        <f t="shared" si="14"/>
        <v>0</v>
      </c>
      <c r="AP76" s="166">
        <f t="shared" si="14"/>
        <v>0</v>
      </c>
      <c r="AQ76" s="166">
        <f t="shared" si="14"/>
        <v>0</v>
      </c>
      <c r="AR76" s="166">
        <f t="shared" si="14"/>
        <v>0</v>
      </c>
      <c r="AS76" s="166">
        <f t="shared" si="14"/>
        <v>0</v>
      </c>
      <c r="AT76" s="166">
        <f t="shared" si="14"/>
        <v>0</v>
      </c>
      <c r="AU76" s="166">
        <f t="shared" si="14"/>
        <v>0</v>
      </c>
      <c r="AV76" s="166">
        <f t="shared" si="14"/>
        <v>0</v>
      </c>
      <c r="AW76" s="166">
        <f t="shared" si="14"/>
        <v>0</v>
      </c>
      <c r="AX76" s="166">
        <f t="shared" si="14"/>
        <v>0</v>
      </c>
      <c r="AY76" s="166">
        <f t="shared" si="14"/>
        <v>0</v>
      </c>
      <c r="AZ76" s="166">
        <f t="shared" si="14"/>
        <v>0</v>
      </c>
      <c r="BA76" s="166">
        <f t="shared" si="14"/>
        <v>0</v>
      </c>
      <c r="BB76" s="166">
        <f t="shared" si="14"/>
        <v>0</v>
      </c>
      <c r="BC76" s="166">
        <f t="shared" si="14"/>
        <v>0</v>
      </c>
      <c r="BD76" s="166">
        <f t="shared" si="14"/>
        <v>0</v>
      </c>
      <c r="BE76" s="166">
        <f t="shared" si="14"/>
        <v>0</v>
      </c>
      <c r="BF76" s="166">
        <f t="shared" si="14"/>
        <v>0</v>
      </c>
      <c r="BG76" s="166">
        <f t="shared" si="14"/>
        <v>0</v>
      </c>
      <c r="BH76" s="166">
        <f t="shared" si="14"/>
        <v>0</v>
      </c>
      <c r="BI76" s="166">
        <f t="shared" si="14"/>
        <v>0</v>
      </c>
      <c r="BJ76" s="166">
        <f t="shared" si="14"/>
        <v>0</v>
      </c>
      <c r="BK76" s="166">
        <f t="shared" si="14"/>
        <v>0</v>
      </c>
      <c r="BL76" s="166">
        <f t="shared" si="14"/>
        <v>0</v>
      </c>
      <c r="BM76" s="166">
        <f t="shared" si="14"/>
        <v>0</v>
      </c>
      <c r="BN76" s="166">
        <f t="shared" si="14"/>
        <v>0</v>
      </c>
      <c r="BO76" s="259">
        <f>NPV(Home!$D$24,F76:BN76)+E76</f>
        <v>0</v>
      </c>
    </row>
    <row r="77" spans="2:67" ht="12.75">
      <c r="B77" s="258"/>
      <c r="C77" s="117" t="s">
        <v>850</v>
      </c>
      <c r="D77" s="14" t="str">
        <f>IF(C6="Railbelt South of Alaska Range","MCF per year","gallons per year")</f>
        <v>gallons per year</v>
      </c>
      <c r="E77" s="406">
        <f>IF($C$6="rural",E73/$D$47,IF($C$6="Railbelt North of Alaska Range",E73*'Railbelt Price Worksheet'!D$27,E73*'Railbelt Price Worksheet'!D12))</f>
        <v>0</v>
      </c>
      <c r="F77" s="406">
        <f>IF($C$6="rural",F73/$D$47,IF($C$6="Railbelt North of Alaska Range",F73*'Railbelt Price Worksheet'!E$27,F73*'Railbelt Price Worksheet'!E12))</f>
        <v>0</v>
      </c>
      <c r="G77" s="406">
        <f>IF($C$6="rural",G73/$D$47,IF($C$6="Railbelt North of Alaska Range",G73*'Railbelt Price Worksheet'!F$27,G73*'Railbelt Price Worksheet'!F12))</f>
        <v>0</v>
      </c>
      <c r="H77" s="406">
        <f>IF($C$6="rural",H73/$D$47,IF($C$6="Railbelt North of Alaska Range",H73*'Railbelt Price Worksheet'!G$27,H73*'Railbelt Price Worksheet'!G12))</f>
        <v>0</v>
      </c>
      <c r="I77" s="406">
        <f>IF($C$6="rural",I73/$D$47,IF($C$6="Railbelt North of Alaska Range",I73*'Railbelt Price Worksheet'!H$27,I73*'Railbelt Price Worksheet'!H12))</f>
        <v>0</v>
      </c>
      <c r="J77" s="406">
        <f>IF($C$6="rural",J73/$D$47,IF($C$6="Railbelt North of Alaska Range",J73*'Railbelt Price Worksheet'!I$27,J73*'Railbelt Price Worksheet'!I12))</f>
        <v>0</v>
      </c>
      <c r="K77" s="406">
        <f>IF($C$6="rural",K73/$D$47,IF($C$6="Railbelt North of Alaska Range",K73*'Railbelt Price Worksheet'!J$27,K73*'Railbelt Price Worksheet'!J12))</f>
        <v>0</v>
      </c>
      <c r="L77" s="406">
        <f>IF($C$6="rural",L73/$D$47,IF($C$6="Railbelt North of Alaska Range",L73*'Railbelt Price Worksheet'!K$27,L73*'Railbelt Price Worksheet'!K12))</f>
        <v>0</v>
      </c>
      <c r="M77" s="406">
        <f>IF($C$6="rural",M73/$D$47,IF($C$6="Railbelt North of Alaska Range",M73*'Railbelt Price Worksheet'!L$27,M73*'Railbelt Price Worksheet'!L12))</f>
        <v>0</v>
      </c>
      <c r="N77" s="406">
        <f>IF($C$6="rural",N73/$D$47,IF($C$6="Railbelt North of Alaska Range",N73*'Railbelt Price Worksheet'!M$27,N73*'Railbelt Price Worksheet'!M12))</f>
        <v>0</v>
      </c>
      <c r="O77" s="406">
        <f>IF($C$6="rural",O73/$D$47,IF($C$6="Railbelt North of Alaska Range",O73*'Railbelt Price Worksheet'!N$27,O73*'Railbelt Price Worksheet'!N12))</f>
        <v>0</v>
      </c>
      <c r="P77" s="406">
        <f>IF($C$6="rural",P73/$D$47,IF($C$6="Railbelt North of Alaska Range",P73*'Railbelt Price Worksheet'!O$27,P73*'Railbelt Price Worksheet'!O12))</f>
        <v>0</v>
      </c>
      <c r="Q77" s="406">
        <f>IF($C$6="rural",Q73/$D$47,IF($C$6="Railbelt North of Alaska Range",Q73*'Railbelt Price Worksheet'!P$27,Q73*'Railbelt Price Worksheet'!P12))</f>
        <v>0</v>
      </c>
      <c r="R77" s="406">
        <f>IF($C$6="rural",R73/$D$47,IF($C$6="Railbelt North of Alaska Range",R73*'Railbelt Price Worksheet'!Q$27,R73*'Railbelt Price Worksheet'!Q12))</f>
        <v>0</v>
      </c>
      <c r="S77" s="406">
        <f>IF($C$6="rural",S73/$D$47,IF($C$6="Railbelt North of Alaska Range",S73*'Railbelt Price Worksheet'!R$27,S73*'Railbelt Price Worksheet'!R12))</f>
        <v>0</v>
      </c>
      <c r="T77" s="406">
        <f>IF($C$6="rural",T73/$D$47,IF($C$6="Railbelt North of Alaska Range",T73*'Railbelt Price Worksheet'!S$27,T73*'Railbelt Price Worksheet'!S12))</f>
        <v>0</v>
      </c>
      <c r="U77" s="406">
        <f>IF($C$6="rural",U73/$D$47,IF($C$6="Railbelt North of Alaska Range",U73*'Railbelt Price Worksheet'!T$27,U73*'Railbelt Price Worksheet'!T12))</f>
        <v>0</v>
      </c>
      <c r="V77" s="406">
        <f>IF($C$6="rural",V73/$D$47,IF($C$6="Railbelt North of Alaska Range",V73*'Railbelt Price Worksheet'!U$27,V73*'Railbelt Price Worksheet'!U12))</f>
        <v>0</v>
      </c>
      <c r="W77" s="406">
        <f>IF($C$6="rural",W73/$D$47,IF($C$6="Railbelt North of Alaska Range",W73*'Railbelt Price Worksheet'!V$27,W73*'Railbelt Price Worksheet'!V12))</f>
        <v>0</v>
      </c>
      <c r="X77" s="406">
        <f>IF($C$6="rural",X73/$D$47,IF($C$6="Railbelt North of Alaska Range",X73*'Railbelt Price Worksheet'!W$27,X73*'Railbelt Price Worksheet'!W12))</f>
        <v>0</v>
      </c>
      <c r="Y77" s="406">
        <f>IF($C$6="rural",Y73/$D$47,IF($C$6="Railbelt North of Alaska Range",Y73*'Railbelt Price Worksheet'!X$27,Y73*'Railbelt Price Worksheet'!X12))</f>
        <v>0</v>
      </c>
      <c r="Z77" s="406">
        <f>IF($C$6="rural",Z73/$D$47,IF($C$6="Railbelt North of Alaska Range",Z73*'Railbelt Price Worksheet'!Y$27,Z73*'Railbelt Price Worksheet'!Y12))</f>
        <v>0</v>
      </c>
      <c r="AA77" s="406">
        <f>IF($C$6="rural",AA73/$D$47,IF($C$6="Railbelt North of Alaska Range",AA73*'Railbelt Price Worksheet'!Z$27,AA73*'Railbelt Price Worksheet'!Z12))</f>
        <v>0</v>
      </c>
      <c r="AB77" s="406">
        <f>IF($C$6="rural",AB73/$D$47,IF($C$6="Railbelt North of Alaska Range",AB73*'Railbelt Price Worksheet'!AA$27,AB73*'Railbelt Price Worksheet'!AA12))</f>
        <v>0</v>
      </c>
      <c r="AC77" s="406">
        <f>IF($C$6="rural",AC73/$D$47,IF($C$6="Railbelt North of Alaska Range",AC73*'Railbelt Price Worksheet'!AB$27,AC73*'Railbelt Price Worksheet'!AB12))</f>
        <v>0</v>
      </c>
      <c r="AD77" s="406">
        <f>IF($C$6="rural",AD73/$D$47,IF($C$6="Railbelt North of Alaska Range",AD73*'Railbelt Price Worksheet'!AC$27,AD73*'Railbelt Price Worksheet'!AC12))</f>
        <v>0</v>
      </c>
      <c r="AE77" s="406">
        <f>IF($C$6="rural",AE73/$D$47,IF($C$6="Railbelt North of Alaska Range",AE73*'Railbelt Price Worksheet'!AD$27,AE73*'Railbelt Price Worksheet'!AD12))</f>
        <v>0</v>
      </c>
      <c r="AF77" s="406">
        <f>IF($C$6="rural",AF73/$D$47,IF($C$6="Railbelt North of Alaska Range",AF73*'Railbelt Price Worksheet'!AE$27,AF73*'Railbelt Price Worksheet'!AE12))</f>
        <v>0</v>
      </c>
      <c r="AG77" s="406">
        <f>IF($C$6="rural",AG73/$D$47,IF($C$6="Railbelt North of Alaska Range",AG73*'Railbelt Price Worksheet'!AF$27,AG73*'Railbelt Price Worksheet'!AF12))</f>
        <v>0</v>
      </c>
      <c r="AH77" s="406">
        <f>IF($C$6="rural",AH73/$D$47,IF($C$6="Railbelt North of Alaska Range",AH73*'Railbelt Price Worksheet'!AG$27,AH73*'Railbelt Price Worksheet'!AG12))</f>
        <v>0</v>
      </c>
      <c r="AI77" s="406">
        <f>IF($C$6="rural",AI73/$D$47,IF($C$6="Railbelt North of Alaska Range",AI73*'Railbelt Price Worksheet'!AH$27,AI73*'Railbelt Price Worksheet'!AH12))</f>
        <v>0</v>
      </c>
      <c r="AJ77" s="406">
        <f>IF($C$6="rural",AJ73/$D$47,IF($C$6="Railbelt North of Alaska Range",AJ73*'Railbelt Price Worksheet'!AI$27,AJ73*'Railbelt Price Worksheet'!AI12))</f>
        <v>0</v>
      </c>
      <c r="AK77" s="406">
        <f>IF($C$6="rural",AK73/$D$47,IF($C$6="Railbelt North of Alaska Range",AK73*'Railbelt Price Worksheet'!AJ$27,AK73*'Railbelt Price Worksheet'!AJ12))</f>
        <v>0</v>
      </c>
      <c r="AL77" s="406">
        <f>IF($C$6="rural",AL73/$D$47,IF($C$6="Railbelt North of Alaska Range",AL73*'Railbelt Price Worksheet'!AK$27,AL73*'Railbelt Price Worksheet'!AK12))</f>
        <v>0</v>
      </c>
      <c r="AM77" s="406">
        <f>IF($C$6="rural",AM73/$D$47,IF($C$6="Railbelt North of Alaska Range",AM73*'Railbelt Price Worksheet'!AL$27,AM73*'Railbelt Price Worksheet'!AL12))</f>
        <v>0</v>
      </c>
      <c r="AN77" s="406">
        <f>IF($C$6="rural",AN73/$D$47,IF($C$6="Railbelt North of Alaska Range",AN73*'Railbelt Price Worksheet'!AM$27,AN73*'Railbelt Price Worksheet'!AM12))</f>
        <v>0</v>
      </c>
      <c r="AO77" s="406">
        <f>IF($C$6="rural",AO73/$D$47,IF($C$6="Railbelt North of Alaska Range",AO73*'Railbelt Price Worksheet'!AN$27,AO73*'Railbelt Price Worksheet'!AN12))</f>
        <v>0</v>
      </c>
      <c r="AP77" s="406">
        <f>IF($C$6="rural",AP73/$D$47,IF($C$6="Railbelt North of Alaska Range",AP73*'Railbelt Price Worksheet'!AO$27,AP73*'Railbelt Price Worksheet'!AO12))</f>
        <v>0</v>
      </c>
      <c r="AQ77" s="406">
        <f>IF($C$6="rural",AQ73/$D$47,IF($C$6="Railbelt North of Alaska Range",AQ73*'Railbelt Price Worksheet'!AP$27,AQ73*'Railbelt Price Worksheet'!AP12))</f>
        <v>0</v>
      </c>
      <c r="AR77" s="406">
        <f>IF($C$6="rural",AR73/$D$47,IF($C$6="Railbelt North of Alaska Range",AR73*'Railbelt Price Worksheet'!AQ$27,AR73*'Railbelt Price Worksheet'!AQ12))</f>
        <v>0</v>
      </c>
      <c r="AS77" s="406">
        <f>IF($C$6="rural",AS73/$D$47,IF($C$6="Railbelt North of Alaska Range",AS73*'Railbelt Price Worksheet'!AR$27,AS73*'Railbelt Price Worksheet'!AR12))</f>
        <v>0</v>
      </c>
      <c r="AT77" s="406">
        <f>IF($C$6="rural",AT73/$D$47,IF($C$6="Railbelt North of Alaska Range",AT73*'Railbelt Price Worksheet'!AS$27,AT73*'Railbelt Price Worksheet'!AS12))</f>
        <v>0</v>
      </c>
      <c r="AU77" s="406">
        <f>IF($C$6="rural",AU73/$D$47,IF($C$6="Railbelt North of Alaska Range",AU73*'Railbelt Price Worksheet'!AT$27,AU73*'Railbelt Price Worksheet'!AT12))</f>
        <v>0</v>
      </c>
      <c r="AV77" s="406">
        <f>IF($C$6="rural",AV73/$D$47,IF($C$6="Railbelt North of Alaska Range",AV73*'Railbelt Price Worksheet'!AU$27,AV73*'Railbelt Price Worksheet'!AU12))</f>
        <v>0</v>
      </c>
      <c r="AW77" s="406">
        <f>IF($C$6="rural",AW73/$D$47,IF($C$6="Railbelt North of Alaska Range",AW73*'Railbelt Price Worksheet'!AV$27,AW73*'Railbelt Price Worksheet'!AV12))</f>
        <v>0</v>
      </c>
      <c r="AX77" s="406">
        <f>IF($C$6="rural",AX73/$D$47,IF($C$6="Railbelt North of Alaska Range",AX73*'Railbelt Price Worksheet'!AW$27,AX73*'Railbelt Price Worksheet'!AW12))</f>
        <v>0</v>
      </c>
      <c r="AY77" s="406">
        <f>IF($C$6="rural",AY73/$D$47,IF($C$6="Railbelt North of Alaska Range",AY73*'Railbelt Price Worksheet'!AX$27,AY73*'Railbelt Price Worksheet'!AX12))</f>
        <v>0</v>
      </c>
      <c r="AZ77" s="406">
        <f>IF($C$6="rural",AZ73/$D$47,IF($C$6="Railbelt North of Alaska Range",AZ73*'Railbelt Price Worksheet'!AY$27,AZ73*'Railbelt Price Worksheet'!AY12))</f>
        <v>0</v>
      </c>
      <c r="BA77" s="406">
        <f>IF($C$6="rural",BA73/$D$47,IF($C$6="Railbelt North of Alaska Range",BA73*'Railbelt Price Worksheet'!AZ$27,BA73*'Railbelt Price Worksheet'!AZ12))</f>
        <v>0</v>
      </c>
      <c r="BB77" s="406">
        <f>IF($C$6="rural",BB73/$D$47,IF($C$6="Railbelt North of Alaska Range",BB73*'Railbelt Price Worksheet'!BA$27,BB73*'Railbelt Price Worksheet'!BA12))</f>
        <v>0</v>
      </c>
      <c r="BC77" s="406">
        <f>IF($C$6="rural",BC73/$D$47,IF($C$6="Railbelt North of Alaska Range",BC73*'Railbelt Price Worksheet'!BB$27,BC73*'Railbelt Price Worksheet'!BB12))</f>
        <v>0</v>
      </c>
      <c r="BD77" s="406">
        <f>IF($C$6="rural",BD73/$D$47,IF($C$6="Railbelt North of Alaska Range",BD73*'Railbelt Price Worksheet'!BC$27,BD73*'Railbelt Price Worksheet'!BC12))</f>
        <v>0</v>
      </c>
      <c r="BE77" s="406">
        <f>IF($C$6="rural",BE73/$D$47,IF($C$6="Railbelt North of Alaska Range",BE73*'Railbelt Price Worksheet'!BD$27,BE73*'Railbelt Price Worksheet'!BD12))</f>
        <v>0</v>
      </c>
      <c r="BF77" s="406">
        <f>IF($C$6="rural",BF73/$D$47,IF($C$6="Railbelt North of Alaska Range",BF73*'Railbelt Price Worksheet'!BE$27,BF73*'Railbelt Price Worksheet'!BE12))</f>
        <v>0</v>
      </c>
      <c r="BG77" s="406">
        <f>IF($C$6="rural",BG73/$D$47,IF($C$6="Railbelt North of Alaska Range",BG73*'Railbelt Price Worksheet'!BF$27,BG73*'Railbelt Price Worksheet'!BF12))</f>
        <v>0</v>
      </c>
      <c r="BH77" s="406">
        <f>IF($C$6="rural",BH73/$D$47,IF($C$6="Railbelt North of Alaska Range",BH73*'Railbelt Price Worksheet'!BG$27,BH73*'Railbelt Price Worksheet'!BG12))</f>
        <v>0</v>
      </c>
      <c r="BI77" s="406">
        <f>IF($C$6="rural",BI73/$D$47,IF($C$6="Railbelt North of Alaska Range",BI73*'Railbelt Price Worksheet'!BH$27,BI73*'Railbelt Price Worksheet'!BH12))</f>
        <v>0</v>
      </c>
      <c r="BJ77" s="406">
        <f>IF($C$6="rural",BJ73/$D$47,IF($C$6="Railbelt North of Alaska Range",BJ73*'Railbelt Price Worksheet'!BI$27,BJ73*'Railbelt Price Worksheet'!BI12))</f>
        <v>0</v>
      </c>
      <c r="BK77" s="406">
        <f>IF($C$6="rural",BK73/$D$47,IF($C$6="Railbelt North of Alaska Range",BK73*'Railbelt Price Worksheet'!BJ$27,BK73*'Railbelt Price Worksheet'!BJ12))</f>
        <v>0</v>
      </c>
      <c r="BL77" s="406">
        <f>IF($C$6="rural",BL73/$D$47,IF($C$6="Railbelt North of Alaska Range",BL73*'Railbelt Price Worksheet'!BK$27,BL73*'Railbelt Price Worksheet'!BK12))</f>
        <v>0</v>
      </c>
      <c r="BM77" s="406">
        <f>IF($C$6="rural",BM73/$D$47,IF($C$6="Railbelt North of Alaska Range",BM73*'Railbelt Price Worksheet'!BL$27,BM73*'Railbelt Price Worksheet'!BL12))</f>
        <v>0</v>
      </c>
      <c r="BN77" s="406">
        <f>IF($C$6="rural",BN73/$D$47,IF($C$6="Railbelt North of Alaska Range",BN73*'Railbelt Price Worksheet'!BM$27,BN73*'Railbelt Price Worksheet'!BM12))</f>
        <v>0</v>
      </c>
      <c r="BO77" s="259"/>
    </row>
    <row r="78" spans="2:67" ht="12.75">
      <c r="B78" s="258"/>
      <c r="C78" s="117" t="s">
        <v>851</v>
      </c>
      <c r="D78" s="117" t="s">
        <v>255</v>
      </c>
      <c r="E78" s="167">
        <f t="shared" ref="E78:BN78" si="15">E77*E74</f>
        <v>0</v>
      </c>
      <c r="F78" s="167">
        <f t="shared" si="15"/>
        <v>0</v>
      </c>
      <c r="G78" s="167">
        <f t="shared" si="15"/>
        <v>0</v>
      </c>
      <c r="H78" s="167">
        <f t="shared" si="15"/>
        <v>0</v>
      </c>
      <c r="I78" s="167">
        <f t="shared" si="15"/>
        <v>0</v>
      </c>
      <c r="J78" s="167">
        <f t="shared" si="15"/>
        <v>0</v>
      </c>
      <c r="K78" s="167">
        <f t="shared" si="15"/>
        <v>0</v>
      </c>
      <c r="L78" s="167">
        <f t="shared" si="15"/>
        <v>0</v>
      </c>
      <c r="M78" s="167">
        <f t="shared" si="15"/>
        <v>0</v>
      </c>
      <c r="N78" s="167">
        <f t="shared" si="15"/>
        <v>0</v>
      </c>
      <c r="O78" s="167">
        <f t="shared" si="15"/>
        <v>0</v>
      </c>
      <c r="P78" s="167">
        <f t="shared" si="15"/>
        <v>0</v>
      </c>
      <c r="Q78" s="167">
        <f t="shared" si="15"/>
        <v>0</v>
      </c>
      <c r="R78" s="167">
        <f t="shared" si="15"/>
        <v>0</v>
      </c>
      <c r="S78" s="167">
        <f t="shared" si="15"/>
        <v>0</v>
      </c>
      <c r="T78" s="167">
        <f t="shared" si="15"/>
        <v>0</v>
      </c>
      <c r="U78" s="167">
        <f t="shared" si="15"/>
        <v>0</v>
      </c>
      <c r="V78" s="167">
        <f t="shared" si="15"/>
        <v>0</v>
      </c>
      <c r="W78" s="167">
        <f t="shared" si="15"/>
        <v>0</v>
      </c>
      <c r="X78" s="167">
        <f t="shared" si="15"/>
        <v>0</v>
      </c>
      <c r="Y78" s="167">
        <f t="shared" si="15"/>
        <v>0</v>
      </c>
      <c r="Z78" s="167">
        <f t="shared" si="15"/>
        <v>0</v>
      </c>
      <c r="AA78" s="167">
        <f t="shared" si="15"/>
        <v>0</v>
      </c>
      <c r="AB78" s="167">
        <f t="shared" si="15"/>
        <v>0</v>
      </c>
      <c r="AC78" s="167">
        <f t="shared" si="15"/>
        <v>0</v>
      </c>
      <c r="AD78" s="167">
        <f t="shared" si="15"/>
        <v>0</v>
      </c>
      <c r="AE78" s="167">
        <f t="shared" si="15"/>
        <v>0</v>
      </c>
      <c r="AF78" s="167">
        <f t="shared" si="15"/>
        <v>0</v>
      </c>
      <c r="AG78" s="167">
        <f t="shared" si="15"/>
        <v>0</v>
      </c>
      <c r="AH78" s="167">
        <f t="shared" si="15"/>
        <v>0</v>
      </c>
      <c r="AI78" s="167">
        <f t="shared" si="15"/>
        <v>0</v>
      </c>
      <c r="AJ78" s="167">
        <f t="shared" si="15"/>
        <v>0</v>
      </c>
      <c r="AK78" s="167">
        <f t="shared" si="15"/>
        <v>0</v>
      </c>
      <c r="AL78" s="167">
        <f t="shared" si="15"/>
        <v>0</v>
      </c>
      <c r="AM78" s="167">
        <f t="shared" si="15"/>
        <v>0</v>
      </c>
      <c r="AN78" s="167">
        <f t="shared" si="15"/>
        <v>0</v>
      </c>
      <c r="AO78" s="167">
        <f t="shared" si="15"/>
        <v>0</v>
      </c>
      <c r="AP78" s="167">
        <f t="shared" si="15"/>
        <v>0</v>
      </c>
      <c r="AQ78" s="167">
        <f t="shared" si="15"/>
        <v>0</v>
      </c>
      <c r="AR78" s="167">
        <f t="shared" si="15"/>
        <v>0</v>
      </c>
      <c r="AS78" s="167">
        <f t="shared" si="15"/>
        <v>0</v>
      </c>
      <c r="AT78" s="167">
        <f t="shared" si="15"/>
        <v>0</v>
      </c>
      <c r="AU78" s="167">
        <f t="shared" si="15"/>
        <v>0</v>
      </c>
      <c r="AV78" s="167">
        <f t="shared" si="15"/>
        <v>0</v>
      </c>
      <c r="AW78" s="167">
        <f t="shared" si="15"/>
        <v>0</v>
      </c>
      <c r="AX78" s="167">
        <f t="shared" si="15"/>
        <v>0</v>
      </c>
      <c r="AY78" s="167">
        <f t="shared" si="15"/>
        <v>0</v>
      </c>
      <c r="AZ78" s="167">
        <f t="shared" si="15"/>
        <v>0</v>
      </c>
      <c r="BA78" s="167">
        <f t="shared" si="15"/>
        <v>0</v>
      </c>
      <c r="BB78" s="167">
        <f t="shared" si="15"/>
        <v>0</v>
      </c>
      <c r="BC78" s="167">
        <f t="shared" si="15"/>
        <v>0</v>
      </c>
      <c r="BD78" s="167">
        <f t="shared" si="15"/>
        <v>0</v>
      </c>
      <c r="BE78" s="167">
        <f t="shared" si="15"/>
        <v>0</v>
      </c>
      <c r="BF78" s="167">
        <f t="shared" si="15"/>
        <v>0</v>
      </c>
      <c r="BG78" s="167">
        <f t="shared" si="15"/>
        <v>0</v>
      </c>
      <c r="BH78" s="167">
        <f t="shared" si="15"/>
        <v>0</v>
      </c>
      <c r="BI78" s="167">
        <f t="shared" si="15"/>
        <v>0</v>
      </c>
      <c r="BJ78" s="167">
        <f t="shared" si="15"/>
        <v>0</v>
      </c>
      <c r="BK78" s="167">
        <f t="shared" si="15"/>
        <v>0</v>
      </c>
      <c r="BL78" s="167">
        <f t="shared" si="15"/>
        <v>0</v>
      </c>
      <c r="BM78" s="167">
        <f t="shared" si="15"/>
        <v>0</v>
      </c>
      <c r="BN78" s="167">
        <f t="shared" si="15"/>
        <v>0</v>
      </c>
      <c r="BO78" s="259">
        <f>NPV(Home!$D$24,F78:BN78)+E78</f>
        <v>0</v>
      </c>
    </row>
    <row r="79" spans="2:67" s="121" customFormat="1" ht="13.5" thickBot="1">
      <c r="B79" s="262"/>
      <c r="C79" s="264" t="s">
        <v>876</v>
      </c>
      <c r="D79" s="264" t="s">
        <v>255</v>
      </c>
      <c r="E79" s="270">
        <f>IF($C$6="Rural",E75+E76+E78,E74*E73)</f>
        <v>0</v>
      </c>
      <c r="F79" s="270">
        <f t="shared" ref="F79:BN79" si="16">IF($C$6="Rural",F75+F76+F78,F74*F73)</f>
        <v>0</v>
      </c>
      <c r="G79" s="270">
        <f t="shared" si="16"/>
        <v>0</v>
      </c>
      <c r="H79" s="270">
        <f t="shared" si="16"/>
        <v>0</v>
      </c>
      <c r="I79" s="270">
        <f>IF($C$6="Rural",I75+I76+I78,I74*I73)</f>
        <v>0</v>
      </c>
      <c r="J79" s="270">
        <f t="shared" si="16"/>
        <v>0</v>
      </c>
      <c r="K79" s="270">
        <f t="shared" si="16"/>
        <v>0</v>
      </c>
      <c r="L79" s="270">
        <f t="shared" si="16"/>
        <v>0</v>
      </c>
      <c r="M79" s="270">
        <f t="shared" si="16"/>
        <v>0</v>
      </c>
      <c r="N79" s="270">
        <f t="shared" si="16"/>
        <v>0</v>
      </c>
      <c r="O79" s="270">
        <f t="shared" si="16"/>
        <v>0</v>
      </c>
      <c r="P79" s="270">
        <f t="shared" si="16"/>
        <v>0</v>
      </c>
      <c r="Q79" s="270">
        <f t="shared" si="16"/>
        <v>0</v>
      </c>
      <c r="R79" s="270">
        <f t="shared" si="16"/>
        <v>0</v>
      </c>
      <c r="S79" s="270">
        <f t="shared" si="16"/>
        <v>0</v>
      </c>
      <c r="T79" s="270">
        <f t="shared" si="16"/>
        <v>0</v>
      </c>
      <c r="U79" s="270">
        <f t="shared" si="16"/>
        <v>0</v>
      </c>
      <c r="V79" s="270">
        <f t="shared" si="16"/>
        <v>0</v>
      </c>
      <c r="W79" s="270">
        <f t="shared" si="16"/>
        <v>0</v>
      </c>
      <c r="X79" s="270">
        <f t="shared" si="16"/>
        <v>0</v>
      </c>
      <c r="Y79" s="270">
        <f t="shared" si="16"/>
        <v>0</v>
      </c>
      <c r="Z79" s="270">
        <f t="shared" si="16"/>
        <v>0</v>
      </c>
      <c r="AA79" s="270">
        <f t="shared" si="16"/>
        <v>0</v>
      </c>
      <c r="AB79" s="270">
        <f t="shared" si="16"/>
        <v>0</v>
      </c>
      <c r="AC79" s="270">
        <f t="shared" si="16"/>
        <v>0</v>
      </c>
      <c r="AD79" s="270">
        <f t="shared" si="16"/>
        <v>0</v>
      </c>
      <c r="AE79" s="270">
        <f t="shared" si="16"/>
        <v>0</v>
      </c>
      <c r="AF79" s="270">
        <f t="shared" si="16"/>
        <v>0</v>
      </c>
      <c r="AG79" s="270">
        <f t="shared" si="16"/>
        <v>0</v>
      </c>
      <c r="AH79" s="270">
        <f t="shared" si="16"/>
        <v>0</v>
      </c>
      <c r="AI79" s="270">
        <f t="shared" si="16"/>
        <v>0</v>
      </c>
      <c r="AJ79" s="270">
        <f t="shared" si="16"/>
        <v>0</v>
      </c>
      <c r="AK79" s="270">
        <f t="shared" si="16"/>
        <v>0</v>
      </c>
      <c r="AL79" s="270">
        <f t="shared" si="16"/>
        <v>0</v>
      </c>
      <c r="AM79" s="270">
        <f t="shared" si="16"/>
        <v>0</v>
      </c>
      <c r="AN79" s="270">
        <f t="shared" si="16"/>
        <v>0</v>
      </c>
      <c r="AO79" s="270">
        <f t="shared" si="16"/>
        <v>0</v>
      </c>
      <c r="AP79" s="270">
        <f t="shared" si="16"/>
        <v>0</v>
      </c>
      <c r="AQ79" s="270">
        <f t="shared" si="16"/>
        <v>0</v>
      </c>
      <c r="AR79" s="270">
        <f t="shared" si="16"/>
        <v>0</v>
      </c>
      <c r="AS79" s="270">
        <f t="shared" si="16"/>
        <v>0</v>
      </c>
      <c r="AT79" s="270">
        <f t="shared" si="16"/>
        <v>0</v>
      </c>
      <c r="AU79" s="270">
        <f t="shared" si="16"/>
        <v>0</v>
      </c>
      <c r="AV79" s="270">
        <f t="shared" si="16"/>
        <v>0</v>
      </c>
      <c r="AW79" s="270">
        <f t="shared" si="16"/>
        <v>0</v>
      </c>
      <c r="AX79" s="270">
        <f t="shared" si="16"/>
        <v>0</v>
      </c>
      <c r="AY79" s="270">
        <f t="shared" si="16"/>
        <v>0</v>
      </c>
      <c r="AZ79" s="270">
        <f t="shared" si="16"/>
        <v>0</v>
      </c>
      <c r="BA79" s="270">
        <f t="shared" si="16"/>
        <v>0</v>
      </c>
      <c r="BB79" s="270">
        <f t="shared" si="16"/>
        <v>0</v>
      </c>
      <c r="BC79" s="270">
        <f t="shared" si="16"/>
        <v>0</v>
      </c>
      <c r="BD79" s="270">
        <f t="shared" si="16"/>
        <v>0</v>
      </c>
      <c r="BE79" s="270">
        <f t="shared" si="16"/>
        <v>0</v>
      </c>
      <c r="BF79" s="270">
        <f t="shared" si="16"/>
        <v>0</v>
      </c>
      <c r="BG79" s="270">
        <f t="shared" si="16"/>
        <v>0</v>
      </c>
      <c r="BH79" s="270">
        <f t="shared" si="16"/>
        <v>0</v>
      </c>
      <c r="BI79" s="270">
        <f t="shared" si="16"/>
        <v>0</v>
      </c>
      <c r="BJ79" s="270">
        <f t="shared" si="16"/>
        <v>0</v>
      </c>
      <c r="BK79" s="270">
        <f t="shared" si="16"/>
        <v>0</v>
      </c>
      <c r="BL79" s="270">
        <f t="shared" si="16"/>
        <v>0</v>
      </c>
      <c r="BM79" s="270">
        <f t="shared" si="16"/>
        <v>0</v>
      </c>
      <c r="BN79" s="270">
        <f t="shared" si="16"/>
        <v>0</v>
      </c>
      <c r="BO79" s="265">
        <f>NPV(Home!$D$24,F79:BN79)+E79</f>
        <v>0</v>
      </c>
    </row>
    <row r="80" spans="2:67" ht="12.75">
      <c r="B80" s="127"/>
      <c r="C80" s="14"/>
      <c r="D80" s="14"/>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128"/>
    </row>
    <row r="81" spans="2:67" ht="12.75">
      <c r="B81" s="127"/>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row>
    <row r="82" spans="2:67" ht="13.5" thickBot="1">
      <c r="B82" s="127"/>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row>
    <row r="83" spans="2:67" ht="12.75">
      <c r="B83" s="243" t="s">
        <v>273</v>
      </c>
      <c r="C83" s="244"/>
      <c r="D83" s="252" t="s">
        <v>254</v>
      </c>
      <c r="E83" s="256">
        <v>2020</v>
      </c>
      <c r="F83" s="256">
        <f t="shared" ref="F83:BF83" si="17">E83+1</f>
        <v>2021</v>
      </c>
      <c r="G83" s="256">
        <f t="shared" si="17"/>
        <v>2022</v>
      </c>
      <c r="H83" s="256">
        <f t="shared" si="17"/>
        <v>2023</v>
      </c>
      <c r="I83" s="256">
        <f t="shared" si="17"/>
        <v>2024</v>
      </c>
      <c r="J83" s="256">
        <f t="shared" si="17"/>
        <v>2025</v>
      </c>
      <c r="K83" s="256">
        <f t="shared" si="17"/>
        <v>2026</v>
      </c>
      <c r="L83" s="256">
        <f t="shared" si="17"/>
        <v>2027</v>
      </c>
      <c r="M83" s="256">
        <f t="shared" si="17"/>
        <v>2028</v>
      </c>
      <c r="N83" s="256">
        <f t="shared" si="17"/>
        <v>2029</v>
      </c>
      <c r="O83" s="256">
        <f t="shared" si="17"/>
        <v>2030</v>
      </c>
      <c r="P83" s="256">
        <f t="shared" si="17"/>
        <v>2031</v>
      </c>
      <c r="Q83" s="256">
        <f t="shared" si="17"/>
        <v>2032</v>
      </c>
      <c r="R83" s="256">
        <f t="shared" si="17"/>
        <v>2033</v>
      </c>
      <c r="S83" s="256">
        <f t="shared" si="17"/>
        <v>2034</v>
      </c>
      <c r="T83" s="256">
        <f t="shared" si="17"/>
        <v>2035</v>
      </c>
      <c r="U83" s="256">
        <f t="shared" si="17"/>
        <v>2036</v>
      </c>
      <c r="V83" s="256">
        <f t="shared" si="17"/>
        <v>2037</v>
      </c>
      <c r="W83" s="256">
        <f t="shared" si="17"/>
        <v>2038</v>
      </c>
      <c r="X83" s="256">
        <f t="shared" si="17"/>
        <v>2039</v>
      </c>
      <c r="Y83" s="256">
        <f t="shared" si="17"/>
        <v>2040</v>
      </c>
      <c r="Z83" s="256">
        <f t="shared" si="17"/>
        <v>2041</v>
      </c>
      <c r="AA83" s="256">
        <f t="shared" si="17"/>
        <v>2042</v>
      </c>
      <c r="AB83" s="256">
        <f t="shared" si="17"/>
        <v>2043</v>
      </c>
      <c r="AC83" s="256">
        <f t="shared" si="17"/>
        <v>2044</v>
      </c>
      <c r="AD83" s="256">
        <f t="shared" si="17"/>
        <v>2045</v>
      </c>
      <c r="AE83" s="256">
        <f t="shared" si="17"/>
        <v>2046</v>
      </c>
      <c r="AF83" s="256">
        <f t="shared" si="17"/>
        <v>2047</v>
      </c>
      <c r="AG83" s="256">
        <f t="shared" si="17"/>
        <v>2048</v>
      </c>
      <c r="AH83" s="256">
        <f t="shared" si="17"/>
        <v>2049</v>
      </c>
      <c r="AI83" s="256">
        <f t="shared" si="17"/>
        <v>2050</v>
      </c>
      <c r="AJ83" s="256">
        <f t="shared" si="17"/>
        <v>2051</v>
      </c>
      <c r="AK83" s="256">
        <f t="shared" si="17"/>
        <v>2052</v>
      </c>
      <c r="AL83" s="256">
        <f t="shared" si="17"/>
        <v>2053</v>
      </c>
      <c r="AM83" s="256">
        <f t="shared" si="17"/>
        <v>2054</v>
      </c>
      <c r="AN83" s="256">
        <f t="shared" si="17"/>
        <v>2055</v>
      </c>
      <c r="AO83" s="256">
        <f t="shared" si="17"/>
        <v>2056</v>
      </c>
      <c r="AP83" s="256">
        <f t="shared" si="17"/>
        <v>2057</v>
      </c>
      <c r="AQ83" s="256">
        <f t="shared" si="17"/>
        <v>2058</v>
      </c>
      <c r="AR83" s="256">
        <f t="shared" si="17"/>
        <v>2059</v>
      </c>
      <c r="AS83" s="256">
        <f t="shared" si="17"/>
        <v>2060</v>
      </c>
      <c r="AT83" s="256">
        <f t="shared" si="17"/>
        <v>2061</v>
      </c>
      <c r="AU83" s="256">
        <f t="shared" si="17"/>
        <v>2062</v>
      </c>
      <c r="AV83" s="256">
        <f t="shared" si="17"/>
        <v>2063</v>
      </c>
      <c r="AW83" s="256">
        <f t="shared" si="17"/>
        <v>2064</v>
      </c>
      <c r="AX83" s="256">
        <f t="shared" si="17"/>
        <v>2065</v>
      </c>
      <c r="AY83" s="256">
        <f t="shared" si="17"/>
        <v>2066</v>
      </c>
      <c r="AZ83" s="256">
        <f t="shared" si="17"/>
        <v>2067</v>
      </c>
      <c r="BA83" s="256">
        <f t="shared" si="17"/>
        <v>2068</v>
      </c>
      <c r="BB83" s="256">
        <f t="shared" si="17"/>
        <v>2069</v>
      </c>
      <c r="BC83" s="256">
        <f t="shared" si="17"/>
        <v>2070</v>
      </c>
      <c r="BD83" s="256">
        <f t="shared" si="17"/>
        <v>2071</v>
      </c>
      <c r="BE83" s="256">
        <f t="shared" si="17"/>
        <v>2072</v>
      </c>
      <c r="BF83" s="256">
        <f t="shared" si="17"/>
        <v>2073</v>
      </c>
      <c r="BG83" s="256">
        <f>BF83+1</f>
        <v>2074</v>
      </c>
      <c r="BH83" s="256">
        <f t="shared" ref="BH83:BN83" si="18">BG83+1</f>
        <v>2075</v>
      </c>
      <c r="BI83" s="256">
        <f t="shared" si="18"/>
        <v>2076</v>
      </c>
      <c r="BJ83" s="256">
        <f t="shared" si="18"/>
        <v>2077</v>
      </c>
      <c r="BK83" s="256">
        <f t="shared" si="18"/>
        <v>2078</v>
      </c>
      <c r="BL83" s="256">
        <f t="shared" si="18"/>
        <v>2079</v>
      </c>
      <c r="BM83" s="256">
        <f t="shared" si="18"/>
        <v>2080</v>
      </c>
      <c r="BN83" s="256">
        <f t="shared" si="18"/>
        <v>2081</v>
      </c>
      <c r="BO83" s="257" t="s">
        <v>3</v>
      </c>
    </row>
    <row r="84" spans="2:67" ht="12.75">
      <c r="B84" s="564" t="s">
        <v>271</v>
      </c>
      <c r="C84" s="570"/>
      <c r="D84" s="570"/>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271"/>
    </row>
    <row r="85" spans="2:67" ht="12.75">
      <c r="B85" s="272"/>
      <c r="C85" s="14"/>
      <c r="D85" s="14"/>
      <c r="E85" s="407"/>
      <c r="F85" s="407"/>
      <c r="G85" s="407"/>
      <c r="H85" s="407"/>
      <c r="I85" s="407"/>
      <c r="J85" s="407"/>
      <c r="K85" s="407"/>
      <c r="L85" s="407"/>
      <c r="M85" s="407"/>
      <c r="N85" s="407"/>
      <c r="O85" s="407"/>
      <c r="P85" s="407"/>
      <c r="Q85" s="407"/>
      <c r="R85" s="407"/>
      <c r="S85" s="407"/>
      <c r="T85" s="407"/>
      <c r="U85" s="407"/>
      <c r="V85" s="407"/>
      <c r="W85" s="407"/>
      <c r="X85" s="407"/>
      <c r="Y85" s="407"/>
      <c r="Z85" s="407"/>
      <c r="AA85" s="407"/>
      <c r="AB85" s="407"/>
      <c r="AC85" s="407"/>
      <c r="AD85" s="407"/>
      <c r="AE85" s="407"/>
      <c r="AF85" s="407"/>
      <c r="AG85" s="407"/>
      <c r="AH85" s="407"/>
      <c r="AI85" s="407"/>
      <c r="AJ85" s="407"/>
      <c r="AK85" s="407"/>
      <c r="AL85" s="407"/>
      <c r="AM85" s="407"/>
      <c r="AN85" s="407"/>
      <c r="AO85" s="407"/>
      <c r="AP85" s="407"/>
      <c r="AQ85" s="407"/>
      <c r="AR85" s="407"/>
      <c r="AS85" s="407"/>
      <c r="AT85" s="407"/>
      <c r="AU85" s="407"/>
      <c r="AV85" s="407"/>
      <c r="AW85" s="407"/>
      <c r="AX85" s="407"/>
      <c r="AY85" s="407"/>
      <c r="AZ85" s="407"/>
      <c r="BA85" s="407"/>
      <c r="BB85" s="407"/>
      <c r="BC85" s="407"/>
      <c r="BD85" s="407"/>
      <c r="BE85" s="407"/>
      <c r="BF85" s="407"/>
      <c r="BG85" s="407"/>
      <c r="BH85" s="407"/>
      <c r="BI85" s="407"/>
      <c r="BJ85" s="407"/>
      <c r="BK85" s="407"/>
      <c r="BL85" s="407"/>
      <c r="BM85" s="407"/>
      <c r="BN85" s="407"/>
      <c r="BO85" s="259"/>
    </row>
    <row r="86" spans="2:67" s="288" customFormat="1" ht="12.75">
      <c r="B86" s="344" t="s">
        <v>265</v>
      </c>
      <c r="C86" s="117" t="s">
        <v>335</v>
      </c>
      <c r="D86" s="117" t="s">
        <v>255</v>
      </c>
      <c r="E86" s="355"/>
      <c r="F86" s="355"/>
      <c r="G86" s="355"/>
      <c r="H86" s="355"/>
      <c r="I86" s="355"/>
      <c r="J86" s="355"/>
      <c r="K86" s="355"/>
      <c r="L86" s="355"/>
      <c r="M86" s="355"/>
      <c r="N86" s="355"/>
      <c r="O86" s="355"/>
      <c r="P86" s="355"/>
      <c r="Q86" s="355"/>
      <c r="R86" s="355"/>
      <c r="S86" s="355"/>
      <c r="T86" s="355"/>
      <c r="U86" s="355"/>
      <c r="V86" s="355"/>
      <c r="W86" s="355"/>
      <c r="X86" s="355"/>
      <c r="Y86" s="355"/>
      <c r="Z86" s="355"/>
      <c r="AA86" s="355"/>
      <c r="AB86" s="355"/>
      <c r="AC86" s="355"/>
      <c r="AD86" s="355"/>
      <c r="AE86" s="355"/>
      <c r="AF86" s="355"/>
      <c r="AG86" s="355"/>
      <c r="AH86" s="355"/>
      <c r="AI86" s="355"/>
      <c r="AJ86" s="355"/>
      <c r="AK86" s="355"/>
      <c r="AL86" s="355"/>
      <c r="AM86" s="355"/>
      <c r="AN86" s="355"/>
      <c r="AO86" s="355"/>
      <c r="AP86" s="355"/>
      <c r="AQ86" s="355"/>
      <c r="AR86" s="355"/>
      <c r="AS86" s="355"/>
      <c r="AT86" s="355"/>
      <c r="AU86" s="355"/>
      <c r="AV86" s="355"/>
      <c r="AW86" s="355"/>
      <c r="AX86" s="355"/>
      <c r="AY86" s="355"/>
      <c r="AZ86" s="355"/>
      <c r="BA86" s="355"/>
      <c r="BB86" s="355"/>
      <c r="BC86" s="355"/>
      <c r="BD86" s="355"/>
      <c r="BE86" s="355"/>
      <c r="BF86" s="355"/>
      <c r="BG86" s="355"/>
      <c r="BH86" s="355"/>
      <c r="BI86" s="355"/>
      <c r="BJ86" s="355"/>
      <c r="BK86" s="355"/>
      <c r="BL86" s="355"/>
      <c r="BM86" s="355"/>
      <c r="BN86" s="355"/>
      <c r="BO86" s="259">
        <f>NPV(Home!$D$24,F86:BN86)+E86</f>
        <v>0</v>
      </c>
    </row>
    <row r="87" spans="2:67" s="288" customFormat="1" ht="12.75">
      <c r="B87" s="344" t="s">
        <v>265</v>
      </c>
      <c r="C87" s="117" t="s">
        <v>277</v>
      </c>
      <c r="D87" s="117" t="s">
        <v>255</v>
      </c>
      <c r="E87" s="355"/>
      <c r="F87" s="355"/>
      <c r="G87" s="355"/>
      <c r="H87" s="355"/>
      <c r="I87" s="355"/>
      <c r="J87" s="355"/>
      <c r="K87" s="355"/>
      <c r="L87" s="355"/>
      <c r="M87" s="355"/>
      <c r="N87" s="355"/>
      <c r="O87" s="355"/>
      <c r="P87" s="355"/>
      <c r="Q87" s="355"/>
      <c r="R87" s="355"/>
      <c r="S87" s="355"/>
      <c r="T87" s="355"/>
      <c r="U87" s="355"/>
      <c r="V87" s="355"/>
      <c r="W87" s="355"/>
      <c r="X87" s="355"/>
      <c r="Y87" s="355"/>
      <c r="Z87" s="355"/>
      <c r="AA87" s="355"/>
      <c r="AB87" s="355"/>
      <c r="AC87" s="355"/>
      <c r="AD87" s="355"/>
      <c r="AE87" s="355"/>
      <c r="AF87" s="355"/>
      <c r="AG87" s="355"/>
      <c r="AH87" s="355"/>
      <c r="AI87" s="355"/>
      <c r="AJ87" s="355"/>
      <c r="AK87" s="355"/>
      <c r="AL87" s="355"/>
      <c r="AM87" s="355"/>
      <c r="AN87" s="355"/>
      <c r="AO87" s="355"/>
      <c r="AP87" s="355"/>
      <c r="AQ87" s="355"/>
      <c r="AR87" s="355"/>
      <c r="AS87" s="355"/>
      <c r="AT87" s="355"/>
      <c r="AU87" s="355"/>
      <c r="AV87" s="355"/>
      <c r="AW87" s="355"/>
      <c r="AX87" s="355"/>
      <c r="AY87" s="355"/>
      <c r="AZ87" s="355"/>
      <c r="BA87" s="355"/>
      <c r="BB87" s="355"/>
      <c r="BC87" s="355"/>
      <c r="BD87" s="355"/>
      <c r="BE87" s="355"/>
      <c r="BF87" s="355"/>
      <c r="BG87" s="355"/>
      <c r="BH87" s="355"/>
      <c r="BI87" s="355"/>
      <c r="BJ87" s="355"/>
      <c r="BK87" s="355"/>
      <c r="BL87" s="355"/>
      <c r="BM87" s="355"/>
      <c r="BN87" s="355"/>
      <c r="BO87" s="259">
        <f>NPV(Home!$D$24,F87:BN87)+E87</f>
        <v>0</v>
      </c>
    </row>
    <row r="88" spans="2:67" s="288" customFormat="1" ht="12.75">
      <c r="B88" s="344" t="s">
        <v>265</v>
      </c>
      <c r="C88" s="117" t="s">
        <v>747</v>
      </c>
      <c r="D88" s="117" t="s">
        <v>255</v>
      </c>
      <c r="E88" s="355"/>
      <c r="F88" s="355"/>
      <c r="G88" s="355"/>
      <c r="H88" s="355"/>
      <c r="I88" s="355"/>
      <c r="J88" s="355"/>
      <c r="K88" s="355"/>
      <c r="L88" s="355"/>
      <c r="M88" s="355"/>
      <c r="N88" s="355"/>
      <c r="O88" s="355"/>
      <c r="P88" s="355"/>
      <c r="Q88" s="355"/>
      <c r="R88" s="355"/>
      <c r="S88" s="355"/>
      <c r="T88" s="355"/>
      <c r="U88" s="355"/>
      <c r="V88" s="355"/>
      <c r="W88" s="355"/>
      <c r="X88" s="355"/>
      <c r="Y88" s="355"/>
      <c r="Z88" s="355"/>
      <c r="AA88" s="355"/>
      <c r="AB88" s="355"/>
      <c r="AC88" s="355"/>
      <c r="AD88" s="355"/>
      <c r="AE88" s="355"/>
      <c r="AF88" s="355"/>
      <c r="AG88" s="355"/>
      <c r="AH88" s="355"/>
      <c r="AI88" s="355"/>
      <c r="AJ88" s="355"/>
      <c r="AK88" s="355"/>
      <c r="AL88" s="355"/>
      <c r="AM88" s="355"/>
      <c r="AN88" s="355"/>
      <c r="AO88" s="355"/>
      <c r="AP88" s="355"/>
      <c r="AQ88" s="355"/>
      <c r="AR88" s="355"/>
      <c r="AS88" s="355"/>
      <c r="AT88" s="355"/>
      <c r="AU88" s="355"/>
      <c r="AV88" s="355"/>
      <c r="AW88" s="355"/>
      <c r="AX88" s="355"/>
      <c r="AY88" s="355"/>
      <c r="AZ88" s="355"/>
      <c r="BA88" s="355"/>
      <c r="BB88" s="355"/>
      <c r="BC88" s="355"/>
      <c r="BD88" s="355"/>
      <c r="BE88" s="355"/>
      <c r="BF88" s="355"/>
      <c r="BG88" s="355"/>
      <c r="BH88" s="355"/>
      <c r="BI88" s="355"/>
      <c r="BJ88" s="355"/>
      <c r="BK88" s="355"/>
      <c r="BL88" s="355"/>
      <c r="BM88" s="355"/>
      <c r="BN88" s="355"/>
      <c r="BO88" s="259">
        <f>NPV(Home!$D$24,F88:BN88)+E88</f>
        <v>0</v>
      </c>
    </row>
    <row r="89" spans="2:67" s="348" customFormat="1" ht="12.75">
      <c r="B89" s="347" t="s">
        <v>265</v>
      </c>
      <c r="C89" s="113" t="s">
        <v>864</v>
      </c>
      <c r="D89" s="113" t="s">
        <v>865</v>
      </c>
      <c r="E89" s="408"/>
      <c r="F89" s="408"/>
      <c r="G89" s="408"/>
      <c r="H89" s="408"/>
      <c r="I89" s="408"/>
      <c r="J89" s="408"/>
      <c r="K89" s="408"/>
      <c r="L89" s="408"/>
      <c r="M89" s="408"/>
      <c r="N89" s="408"/>
      <c r="O89" s="408"/>
      <c r="P89" s="408"/>
      <c r="Q89" s="408"/>
      <c r="R89" s="408"/>
      <c r="S89" s="408"/>
      <c r="T89" s="408"/>
      <c r="U89" s="408"/>
      <c r="V89" s="408"/>
      <c r="W89" s="408"/>
      <c r="X89" s="408"/>
      <c r="Y89" s="408"/>
      <c r="Z89" s="408"/>
      <c r="AA89" s="408"/>
      <c r="AB89" s="408"/>
      <c r="AC89" s="408"/>
      <c r="AD89" s="408"/>
      <c r="AE89" s="408"/>
      <c r="AF89" s="408"/>
      <c r="AG89" s="408"/>
      <c r="AH89" s="408"/>
      <c r="AI89" s="408"/>
      <c r="AJ89" s="408"/>
      <c r="AK89" s="408"/>
      <c r="AL89" s="408"/>
      <c r="AM89" s="408"/>
      <c r="AN89" s="408"/>
      <c r="AO89" s="408"/>
      <c r="AP89" s="408"/>
      <c r="AQ89" s="408"/>
      <c r="AR89" s="408"/>
      <c r="AS89" s="408"/>
      <c r="AT89" s="408"/>
      <c r="AU89" s="408"/>
      <c r="AV89" s="408"/>
      <c r="AW89" s="408"/>
      <c r="AX89" s="408"/>
      <c r="AY89" s="408"/>
      <c r="AZ89" s="408"/>
      <c r="BA89" s="408"/>
      <c r="BB89" s="408"/>
      <c r="BC89" s="408"/>
      <c r="BD89" s="408"/>
      <c r="BE89" s="408"/>
      <c r="BF89" s="408"/>
      <c r="BG89" s="408"/>
      <c r="BH89" s="408"/>
      <c r="BI89" s="408"/>
      <c r="BJ89" s="408"/>
      <c r="BK89" s="408"/>
      <c r="BL89" s="408"/>
      <c r="BM89" s="408"/>
      <c r="BN89" s="408"/>
      <c r="BO89" s="349"/>
    </row>
    <row r="90" spans="2:67" s="288" customFormat="1" ht="12.75">
      <c r="B90" s="286" t="s">
        <v>265</v>
      </c>
      <c r="C90" s="117" t="s">
        <v>349</v>
      </c>
      <c r="D90" s="117" t="s">
        <v>350</v>
      </c>
      <c r="E90" s="346"/>
      <c r="F90" s="346"/>
      <c r="G90" s="346"/>
      <c r="H90" s="346"/>
      <c r="I90" s="346"/>
      <c r="J90" s="346"/>
      <c r="K90" s="346"/>
      <c r="L90" s="346"/>
      <c r="M90" s="346"/>
      <c r="N90" s="346"/>
      <c r="O90" s="346"/>
      <c r="P90" s="346"/>
      <c r="Q90" s="346"/>
      <c r="R90" s="346"/>
      <c r="S90" s="346"/>
      <c r="T90" s="346"/>
      <c r="U90" s="346"/>
      <c r="V90" s="346"/>
      <c r="W90" s="346"/>
      <c r="X90" s="346"/>
      <c r="Y90" s="346"/>
      <c r="Z90" s="346"/>
      <c r="AA90" s="346"/>
      <c r="AB90" s="346"/>
      <c r="AC90" s="346"/>
      <c r="AD90" s="346"/>
      <c r="AE90" s="346"/>
      <c r="AF90" s="346"/>
      <c r="AG90" s="346"/>
      <c r="AH90" s="346"/>
      <c r="AI90" s="346"/>
      <c r="AJ90" s="346"/>
      <c r="AK90" s="346"/>
      <c r="AL90" s="346"/>
      <c r="AM90" s="346"/>
      <c r="AN90" s="346"/>
      <c r="AO90" s="346"/>
      <c r="AP90" s="346"/>
      <c r="AQ90" s="346"/>
      <c r="AR90" s="346"/>
      <c r="AS90" s="346"/>
      <c r="AT90" s="346"/>
      <c r="AU90" s="346"/>
      <c r="AV90" s="346"/>
      <c r="AW90" s="346"/>
      <c r="AX90" s="346"/>
      <c r="AY90" s="346"/>
      <c r="AZ90" s="346"/>
      <c r="BA90" s="346"/>
      <c r="BB90" s="346"/>
      <c r="BC90" s="346"/>
      <c r="BD90" s="346"/>
      <c r="BE90" s="346"/>
      <c r="BF90" s="346"/>
      <c r="BG90" s="346"/>
      <c r="BH90" s="346"/>
      <c r="BI90" s="346"/>
      <c r="BJ90" s="346"/>
      <c r="BK90" s="346"/>
      <c r="BL90" s="346"/>
      <c r="BM90" s="346"/>
      <c r="BN90" s="346"/>
      <c r="BO90" s="269"/>
    </row>
    <row r="91" spans="2:67" ht="12.75">
      <c r="B91" s="267"/>
      <c r="C91" s="117" t="s">
        <v>351</v>
      </c>
      <c r="D91" s="117" t="s">
        <v>255</v>
      </c>
      <c r="E91" s="356">
        <f t="shared" ref="E91:BN91" si="19">E89*E90</f>
        <v>0</v>
      </c>
      <c r="F91" s="356">
        <f t="shared" si="19"/>
        <v>0</v>
      </c>
      <c r="G91" s="356">
        <f t="shared" si="19"/>
        <v>0</v>
      </c>
      <c r="H91" s="356">
        <f t="shared" si="19"/>
        <v>0</v>
      </c>
      <c r="I91" s="356">
        <f t="shared" si="19"/>
        <v>0</v>
      </c>
      <c r="J91" s="356">
        <f t="shared" si="19"/>
        <v>0</v>
      </c>
      <c r="K91" s="356">
        <f t="shared" si="19"/>
        <v>0</v>
      </c>
      <c r="L91" s="356">
        <f t="shared" si="19"/>
        <v>0</v>
      </c>
      <c r="M91" s="356">
        <f t="shared" si="19"/>
        <v>0</v>
      </c>
      <c r="N91" s="356">
        <f t="shared" si="19"/>
        <v>0</v>
      </c>
      <c r="O91" s="356">
        <f t="shared" si="19"/>
        <v>0</v>
      </c>
      <c r="P91" s="356">
        <f t="shared" si="19"/>
        <v>0</v>
      </c>
      <c r="Q91" s="356">
        <f t="shared" si="19"/>
        <v>0</v>
      </c>
      <c r="R91" s="356">
        <f t="shared" si="19"/>
        <v>0</v>
      </c>
      <c r="S91" s="356">
        <f t="shared" si="19"/>
        <v>0</v>
      </c>
      <c r="T91" s="356">
        <f t="shared" si="19"/>
        <v>0</v>
      </c>
      <c r="U91" s="356">
        <f t="shared" si="19"/>
        <v>0</v>
      </c>
      <c r="V91" s="356">
        <f t="shared" si="19"/>
        <v>0</v>
      </c>
      <c r="W91" s="356">
        <f t="shared" si="19"/>
        <v>0</v>
      </c>
      <c r="X91" s="356">
        <f t="shared" si="19"/>
        <v>0</v>
      </c>
      <c r="Y91" s="356">
        <f t="shared" si="19"/>
        <v>0</v>
      </c>
      <c r="Z91" s="356">
        <f t="shared" si="19"/>
        <v>0</v>
      </c>
      <c r="AA91" s="356">
        <f t="shared" si="19"/>
        <v>0</v>
      </c>
      <c r="AB91" s="356">
        <f t="shared" si="19"/>
        <v>0</v>
      </c>
      <c r="AC91" s="356">
        <f t="shared" si="19"/>
        <v>0</v>
      </c>
      <c r="AD91" s="356">
        <f t="shared" si="19"/>
        <v>0</v>
      </c>
      <c r="AE91" s="356">
        <f t="shared" si="19"/>
        <v>0</v>
      </c>
      <c r="AF91" s="356">
        <f t="shared" si="19"/>
        <v>0</v>
      </c>
      <c r="AG91" s="356">
        <f t="shared" si="19"/>
        <v>0</v>
      </c>
      <c r="AH91" s="356">
        <f t="shared" si="19"/>
        <v>0</v>
      </c>
      <c r="AI91" s="356">
        <f t="shared" si="19"/>
        <v>0</v>
      </c>
      <c r="AJ91" s="356">
        <f t="shared" si="19"/>
        <v>0</v>
      </c>
      <c r="AK91" s="356">
        <f t="shared" si="19"/>
        <v>0</v>
      </c>
      <c r="AL91" s="356">
        <f t="shared" si="19"/>
        <v>0</v>
      </c>
      <c r="AM91" s="356">
        <f t="shared" si="19"/>
        <v>0</v>
      </c>
      <c r="AN91" s="356">
        <f t="shared" si="19"/>
        <v>0</v>
      </c>
      <c r="AO91" s="356">
        <f t="shared" si="19"/>
        <v>0</v>
      </c>
      <c r="AP91" s="356">
        <f t="shared" si="19"/>
        <v>0</v>
      </c>
      <c r="AQ91" s="356">
        <f t="shared" si="19"/>
        <v>0</v>
      </c>
      <c r="AR91" s="356">
        <f t="shared" si="19"/>
        <v>0</v>
      </c>
      <c r="AS91" s="356">
        <f t="shared" si="19"/>
        <v>0</v>
      </c>
      <c r="AT91" s="356">
        <f t="shared" si="19"/>
        <v>0</v>
      </c>
      <c r="AU91" s="356">
        <f t="shared" si="19"/>
        <v>0</v>
      </c>
      <c r="AV91" s="356">
        <f t="shared" si="19"/>
        <v>0</v>
      </c>
      <c r="AW91" s="356">
        <f t="shared" si="19"/>
        <v>0</v>
      </c>
      <c r="AX91" s="356">
        <f t="shared" si="19"/>
        <v>0</v>
      </c>
      <c r="AY91" s="356">
        <f t="shared" si="19"/>
        <v>0</v>
      </c>
      <c r="AZ91" s="356">
        <f t="shared" si="19"/>
        <v>0</v>
      </c>
      <c r="BA91" s="356">
        <f t="shared" si="19"/>
        <v>0</v>
      </c>
      <c r="BB91" s="356">
        <f t="shared" si="19"/>
        <v>0</v>
      </c>
      <c r="BC91" s="356">
        <f t="shared" si="19"/>
        <v>0</v>
      </c>
      <c r="BD91" s="356">
        <f t="shared" si="19"/>
        <v>0</v>
      </c>
      <c r="BE91" s="356">
        <f t="shared" si="19"/>
        <v>0</v>
      </c>
      <c r="BF91" s="356">
        <f t="shared" si="19"/>
        <v>0</v>
      </c>
      <c r="BG91" s="356">
        <f t="shared" si="19"/>
        <v>0</v>
      </c>
      <c r="BH91" s="356">
        <f t="shared" si="19"/>
        <v>0</v>
      </c>
      <c r="BI91" s="356">
        <f t="shared" si="19"/>
        <v>0</v>
      </c>
      <c r="BJ91" s="356">
        <f t="shared" si="19"/>
        <v>0</v>
      </c>
      <c r="BK91" s="356">
        <f t="shared" si="19"/>
        <v>0</v>
      </c>
      <c r="BL91" s="356">
        <f t="shared" si="19"/>
        <v>0</v>
      </c>
      <c r="BM91" s="356">
        <f t="shared" si="19"/>
        <v>0</v>
      </c>
      <c r="BN91" s="356">
        <f t="shared" si="19"/>
        <v>0</v>
      </c>
      <c r="BO91" s="259">
        <f>NPV(Home!$D$24,F91:BN91)+E91</f>
        <v>0</v>
      </c>
    </row>
    <row r="92" spans="2:67" s="121" customFormat="1" ht="12.75">
      <c r="B92" s="267"/>
      <c r="C92" s="120" t="s">
        <v>325</v>
      </c>
      <c r="D92" s="120" t="s">
        <v>255</v>
      </c>
      <c r="E92" s="357">
        <f>E86+E87+E91+E88</f>
        <v>0</v>
      </c>
      <c r="F92" s="357">
        <f t="shared" ref="F92:BN92" si="20">F86+F87+F91+F88</f>
        <v>0</v>
      </c>
      <c r="G92" s="357">
        <f t="shared" si="20"/>
        <v>0</v>
      </c>
      <c r="H92" s="357">
        <f t="shared" si="20"/>
        <v>0</v>
      </c>
      <c r="I92" s="357">
        <f t="shared" si="20"/>
        <v>0</v>
      </c>
      <c r="J92" s="357">
        <f t="shared" si="20"/>
        <v>0</v>
      </c>
      <c r="K92" s="357">
        <f t="shared" si="20"/>
        <v>0</v>
      </c>
      <c r="L92" s="357">
        <f t="shared" si="20"/>
        <v>0</v>
      </c>
      <c r="M92" s="357">
        <f t="shared" si="20"/>
        <v>0</v>
      </c>
      <c r="N92" s="357">
        <f t="shared" si="20"/>
        <v>0</v>
      </c>
      <c r="O92" s="357">
        <f t="shared" si="20"/>
        <v>0</v>
      </c>
      <c r="P92" s="357">
        <f t="shared" si="20"/>
        <v>0</v>
      </c>
      <c r="Q92" s="357">
        <f t="shared" si="20"/>
        <v>0</v>
      </c>
      <c r="R92" s="357">
        <f t="shared" si="20"/>
        <v>0</v>
      </c>
      <c r="S92" s="357">
        <f t="shared" si="20"/>
        <v>0</v>
      </c>
      <c r="T92" s="357">
        <f t="shared" si="20"/>
        <v>0</v>
      </c>
      <c r="U92" s="357">
        <f t="shared" si="20"/>
        <v>0</v>
      </c>
      <c r="V92" s="357">
        <f t="shared" si="20"/>
        <v>0</v>
      </c>
      <c r="W92" s="357">
        <f t="shared" si="20"/>
        <v>0</v>
      </c>
      <c r="X92" s="357">
        <f t="shared" si="20"/>
        <v>0</v>
      </c>
      <c r="Y92" s="357">
        <f t="shared" si="20"/>
        <v>0</v>
      </c>
      <c r="Z92" s="357">
        <f t="shared" si="20"/>
        <v>0</v>
      </c>
      <c r="AA92" s="357">
        <f t="shared" si="20"/>
        <v>0</v>
      </c>
      <c r="AB92" s="357">
        <f t="shared" si="20"/>
        <v>0</v>
      </c>
      <c r="AC92" s="357">
        <f t="shared" si="20"/>
        <v>0</v>
      </c>
      <c r="AD92" s="357">
        <f t="shared" si="20"/>
        <v>0</v>
      </c>
      <c r="AE92" s="357">
        <f t="shared" si="20"/>
        <v>0</v>
      </c>
      <c r="AF92" s="357">
        <f t="shared" si="20"/>
        <v>0</v>
      </c>
      <c r="AG92" s="357">
        <f t="shared" si="20"/>
        <v>0</v>
      </c>
      <c r="AH92" s="357">
        <f t="shared" si="20"/>
        <v>0</v>
      </c>
      <c r="AI92" s="357">
        <f t="shared" si="20"/>
        <v>0</v>
      </c>
      <c r="AJ92" s="357">
        <f t="shared" si="20"/>
        <v>0</v>
      </c>
      <c r="AK92" s="357">
        <f t="shared" si="20"/>
        <v>0</v>
      </c>
      <c r="AL92" s="357">
        <f t="shared" si="20"/>
        <v>0</v>
      </c>
      <c r="AM92" s="357">
        <f t="shared" si="20"/>
        <v>0</v>
      </c>
      <c r="AN92" s="357">
        <f t="shared" si="20"/>
        <v>0</v>
      </c>
      <c r="AO92" s="357">
        <f t="shared" si="20"/>
        <v>0</v>
      </c>
      <c r="AP92" s="357">
        <f t="shared" si="20"/>
        <v>0</v>
      </c>
      <c r="AQ92" s="357">
        <f t="shared" si="20"/>
        <v>0</v>
      </c>
      <c r="AR92" s="357">
        <f t="shared" si="20"/>
        <v>0</v>
      </c>
      <c r="AS92" s="357">
        <f t="shared" si="20"/>
        <v>0</v>
      </c>
      <c r="AT92" s="357">
        <f t="shared" si="20"/>
        <v>0</v>
      </c>
      <c r="AU92" s="357">
        <f t="shared" si="20"/>
        <v>0</v>
      </c>
      <c r="AV92" s="357">
        <f t="shared" si="20"/>
        <v>0</v>
      </c>
      <c r="AW92" s="357">
        <f t="shared" si="20"/>
        <v>0</v>
      </c>
      <c r="AX92" s="357">
        <f t="shared" si="20"/>
        <v>0</v>
      </c>
      <c r="AY92" s="357">
        <f t="shared" si="20"/>
        <v>0</v>
      </c>
      <c r="AZ92" s="357">
        <f t="shared" si="20"/>
        <v>0</v>
      </c>
      <c r="BA92" s="357">
        <f t="shared" si="20"/>
        <v>0</v>
      </c>
      <c r="BB92" s="357">
        <f t="shared" si="20"/>
        <v>0</v>
      </c>
      <c r="BC92" s="357">
        <f t="shared" si="20"/>
        <v>0</v>
      </c>
      <c r="BD92" s="357">
        <f t="shared" si="20"/>
        <v>0</v>
      </c>
      <c r="BE92" s="357">
        <f t="shared" si="20"/>
        <v>0</v>
      </c>
      <c r="BF92" s="357">
        <f t="shared" si="20"/>
        <v>0</v>
      </c>
      <c r="BG92" s="357">
        <f t="shared" si="20"/>
        <v>0</v>
      </c>
      <c r="BH92" s="357">
        <f t="shared" si="20"/>
        <v>0</v>
      </c>
      <c r="BI92" s="357">
        <f t="shared" si="20"/>
        <v>0</v>
      </c>
      <c r="BJ92" s="357">
        <f t="shared" si="20"/>
        <v>0</v>
      </c>
      <c r="BK92" s="357">
        <f t="shared" si="20"/>
        <v>0</v>
      </c>
      <c r="BL92" s="357">
        <f t="shared" si="20"/>
        <v>0</v>
      </c>
      <c r="BM92" s="357">
        <f t="shared" si="20"/>
        <v>0</v>
      </c>
      <c r="BN92" s="357">
        <f t="shared" si="20"/>
        <v>0</v>
      </c>
      <c r="BO92" s="259">
        <f>NPV(Home!$D$24,F92:BN92)+E92</f>
        <v>0</v>
      </c>
    </row>
    <row r="93" spans="2:67" ht="12.75">
      <c r="B93" s="267"/>
      <c r="C93" s="14"/>
      <c r="D93" s="14"/>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269"/>
    </row>
    <row r="94" spans="2:67" ht="12.75">
      <c r="B94" s="564" t="s">
        <v>272</v>
      </c>
      <c r="C94" s="570"/>
      <c r="D94" s="570"/>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201"/>
    </row>
    <row r="95" spans="2:67" ht="12.75">
      <c r="B95" s="272"/>
      <c r="C95" s="117" t="s">
        <v>850</v>
      </c>
      <c r="D95" s="14" t="str">
        <f>IF(C6="railbelt south of Alaska Range","MCF per year","gallons per year")</f>
        <v>gallons per year</v>
      </c>
      <c r="E95" s="406">
        <f t="shared" ref="E95:BN95" si="21">IF(AND(E61+1&gt;$D$30,E61&lt;$D$31+$D$30),$D$33,0)</f>
        <v>0</v>
      </c>
      <c r="F95" s="406">
        <f t="shared" si="21"/>
        <v>0</v>
      </c>
      <c r="G95" s="406">
        <f t="shared" si="21"/>
        <v>0</v>
      </c>
      <c r="H95" s="406">
        <f t="shared" si="21"/>
        <v>0</v>
      </c>
      <c r="I95" s="406">
        <f t="shared" si="21"/>
        <v>0</v>
      </c>
      <c r="J95" s="406">
        <f t="shared" si="21"/>
        <v>0</v>
      </c>
      <c r="K95" s="406">
        <f t="shared" si="21"/>
        <v>0</v>
      </c>
      <c r="L95" s="406">
        <f t="shared" si="21"/>
        <v>0</v>
      </c>
      <c r="M95" s="406">
        <f t="shared" si="21"/>
        <v>0</v>
      </c>
      <c r="N95" s="406">
        <f t="shared" si="21"/>
        <v>0</v>
      </c>
      <c r="O95" s="406">
        <f t="shared" si="21"/>
        <v>0</v>
      </c>
      <c r="P95" s="406">
        <f t="shared" si="21"/>
        <v>0</v>
      </c>
      <c r="Q95" s="406">
        <f t="shared" si="21"/>
        <v>0</v>
      </c>
      <c r="R95" s="406">
        <f t="shared" si="21"/>
        <v>0</v>
      </c>
      <c r="S95" s="406">
        <f t="shared" si="21"/>
        <v>0</v>
      </c>
      <c r="T95" s="406">
        <f t="shared" si="21"/>
        <v>0</v>
      </c>
      <c r="U95" s="406">
        <f t="shared" si="21"/>
        <v>0</v>
      </c>
      <c r="V95" s="406">
        <f t="shared" si="21"/>
        <v>0</v>
      </c>
      <c r="W95" s="406">
        <f t="shared" si="21"/>
        <v>0</v>
      </c>
      <c r="X95" s="406">
        <f t="shared" si="21"/>
        <v>0</v>
      </c>
      <c r="Y95" s="406">
        <f t="shared" si="21"/>
        <v>0</v>
      </c>
      <c r="Z95" s="406">
        <f t="shared" si="21"/>
        <v>0</v>
      </c>
      <c r="AA95" s="406">
        <f t="shared" si="21"/>
        <v>0</v>
      </c>
      <c r="AB95" s="406">
        <f t="shared" si="21"/>
        <v>0</v>
      </c>
      <c r="AC95" s="406">
        <f t="shared" si="21"/>
        <v>0</v>
      </c>
      <c r="AD95" s="406">
        <f t="shared" si="21"/>
        <v>0</v>
      </c>
      <c r="AE95" s="406">
        <f t="shared" si="21"/>
        <v>0</v>
      </c>
      <c r="AF95" s="406">
        <f t="shared" si="21"/>
        <v>0</v>
      </c>
      <c r="AG95" s="406">
        <f t="shared" si="21"/>
        <v>0</v>
      </c>
      <c r="AH95" s="406">
        <f t="shared" si="21"/>
        <v>0</v>
      </c>
      <c r="AI95" s="406">
        <f t="shared" si="21"/>
        <v>0</v>
      </c>
      <c r="AJ95" s="406">
        <f t="shared" si="21"/>
        <v>0</v>
      </c>
      <c r="AK95" s="406">
        <f t="shared" si="21"/>
        <v>0</v>
      </c>
      <c r="AL95" s="406">
        <f t="shared" si="21"/>
        <v>0</v>
      </c>
      <c r="AM95" s="406">
        <f t="shared" si="21"/>
        <v>0</v>
      </c>
      <c r="AN95" s="406">
        <f t="shared" si="21"/>
        <v>0</v>
      </c>
      <c r="AO95" s="406">
        <f t="shared" si="21"/>
        <v>0</v>
      </c>
      <c r="AP95" s="406">
        <f t="shared" si="21"/>
        <v>0</v>
      </c>
      <c r="AQ95" s="406">
        <f t="shared" si="21"/>
        <v>0</v>
      </c>
      <c r="AR95" s="406">
        <f t="shared" si="21"/>
        <v>0</v>
      </c>
      <c r="AS95" s="406">
        <f t="shared" si="21"/>
        <v>0</v>
      </c>
      <c r="AT95" s="406">
        <f t="shared" si="21"/>
        <v>0</v>
      </c>
      <c r="AU95" s="406">
        <f t="shared" si="21"/>
        <v>0</v>
      </c>
      <c r="AV95" s="406">
        <f t="shared" si="21"/>
        <v>0</v>
      </c>
      <c r="AW95" s="406">
        <f t="shared" si="21"/>
        <v>0</v>
      </c>
      <c r="AX95" s="406">
        <f t="shared" si="21"/>
        <v>0</v>
      </c>
      <c r="AY95" s="406">
        <f t="shared" si="21"/>
        <v>0</v>
      </c>
      <c r="AZ95" s="406">
        <f t="shared" si="21"/>
        <v>0</v>
      </c>
      <c r="BA95" s="406">
        <f t="shared" si="21"/>
        <v>0</v>
      </c>
      <c r="BB95" s="406">
        <f t="shared" si="21"/>
        <v>0</v>
      </c>
      <c r="BC95" s="406">
        <f t="shared" si="21"/>
        <v>0</v>
      </c>
      <c r="BD95" s="406">
        <f t="shared" si="21"/>
        <v>0</v>
      </c>
      <c r="BE95" s="406">
        <f t="shared" si="21"/>
        <v>0</v>
      </c>
      <c r="BF95" s="406">
        <f t="shared" si="21"/>
        <v>0</v>
      </c>
      <c r="BG95" s="406">
        <f t="shared" si="21"/>
        <v>0</v>
      </c>
      <c r="BH95" s="406">
        <f t="shared" si="21"/>
        <v>0</v>
      </c>
      <c r="BI95" s="406">
        <f t="shared" si="21"/>
        <v>0</v>
      </c>
      <c r="BJ95" s="406">
        <f t="shared" si="21"/>
        <v>0</v>
      </c>
      <c r="BK95" s="406">
        <f t="shared" si="21"/>
        <v>0</v>
      </c>
      <c r="BL95" s="406">
        <f t="shared" si="21"/>
        <v>0</v>
      </c>
      <c r="BM95" s="406">
        <f t="shared" si="21"/>
        <v>0</v>
      </c>
      <c r="BN95" s="406">
        <f t="shared" si="21"/>
        <v>0</v>
      </c>
      <c r="BO95" s="269"/>
    </row>
    <row r="96" spans="2:67" s="288" customFormat="1" ht="12.75">
      <c r="B96" s="344" t="s">
        <v>265</v>
      </c>
      <c r="C96" s="117" t="s">
        <v>851</v>
      </c>
      <c r="D96" s="117" t="str">
        <f>IF(C6="railbelt south of alaska range","$ per MCF","$ per gallon")</f>
        <v>$ per gallon</v>
      </c>
      <c r="E96" s="354"/>
      <c r="F96" s="354"/>
      <c r="G96" s="354"/>
      <c r="H96" s="354"/>
      <c r="I96" s="354"/>
      <c r="J96" s="354"/>
      <c r="K96" s="354"/>
      <c r="L96" s="354"/>
      <c r="M96" s="354"/>
      <c r="N96" s="354"/>
      <c r="O96" s="354"/>
      <c r="P96" s="354"/>
      <c r="Q96" s="354"/>
      <c r="R96" s="354"/>
      <c r="S96" s="354"/>
      <c r="T96" s="354"/>
      <c r="U96" s="354"/>
      <c r="V96" s="354"/>
      <c r="W96" s="354"/>
      <c r="X96" s="354"/>
      <c r="Y96" s="354"/>
      <c r="Z96" s="354"/>
      <c r="AA96" s="354"/>
      <c r="AB96" s="354"/>
      <c r="AC96" s="354"/>
      <c r="AD96" s="354"/>
      <c r="AE96" s="354"/>
      <c r="AF96" s="354"/>
      <c r="AG96" s="354"/>
      <c r="AH96" s="354"/>
      <c r="AI96" s="354"/>
      <c r="AJ96" s="354"/>
      <c r="AK96" s="354"/>
      <c r="AL96" s="354"/>
      <c r="AM96" s="354"/>
      <c r="AN96" s="354"/>
      <c r="AO96" s="354"/>
      <c r="AP96" s="354"/>
      <c r="AQ96" s="354"/>
      <c r="AR96" s="354"/>
      <c r="AS96" s="354"/>
      <c r="AT96" s="354"/>
      <c r="AU96" s="354"/>
      <c r="AV96" s="354"/>
      <c r="AW96" s="354"/>
      <c r="AX96" s="354"/>
      <c r="AY96" s="354"/>
      <c r="AZ96" s="354"/>
      <c r="BA96" s="354"/>
      <c r="BB96" s="354"/>
      <c r="BC96" s="354"/>
      <c r="BD96" s="354"/>
      <c r="BE96" s="354"/>
      <c r="BF96" s="354"/>
      <c r="BG96" s="354"/>
      <c r="BH96" s="354"/>
      <c r="BI96" s="354"/>
      <c r="BJ96" s="354"/>
      <c r="BK96" s="354"/>
      <c r="BL96" s="354"/>
      <c r="BM96" s="354"/>
      <c r="BN96" s="354"/>
      <c r="BO96" s="269"/>
    </row>
    <row r="97" spans="2:70" s="288" customFormat="1" ht="12.75">
      <c r="B97" s="344" t="s">
        <v>265</v>
      </c>
      <c r="C97" s="117" t="s">
        <v>853</v>
      </c>
      <c r="D97" s="117" t="s">
        <v>255</v>
      </c>
      <c r="E97" s="355"/>
      <c r="F97" s="355"/>
      <c r="G97" s="355"/>
      <c r="H97" s="355"/>
      <c r="I97" s="355"/>
      <c r="J97" s="355"/>
      <c r="K97" s="355"/>
      <c r="L97" s="355"/>
      <c r="M97" s="355"/>
      <c r="N97" s="355"/>
      <c r="O97" s="355"/>
      <c r="P97" s="355"/>
      <c r="Q97" s="355"/>
      <c r="R97" s="355"/>
      <c r="S97" s="355"/>
      <c r="T97" s="355"/>
      <c r="U97" s="355"/>
      <c r="V97" s="355"/>
      <c r="W97" s="355"/>
      <c r="X97" s="355"/>
      <c r="Y97" s="355"/>
      <c r="Z97" s="355"/>
      <c r="AA97" s="355"/>
      <c r="AB97" s="355"/>
      <c r="AC97" s="355"/>
      <c r="AD97" s="355"/>
      <c r="AE97" s="355"/>
      <c r="AF97" s="355"/>
      <c r="AG97" s="355"/>
      <c r="AH97" s="355"/>
      <c r="AI97" s="355"/>
      <c r="AJ97" s="355"/>
      <c r="AK97" s="355"/>
      <c r="AL97" s="355"/>
      <c r="AM97" s="355"/>
      <c r="AN97" s="355"/>
      <c r="AO97" s="355"/>
      <c r="AP97" s="355"/>
      <c r="AQ97" s="355"/>
      <c r="AR97" s="355"/>
      <c r="AS97" s="355"/>
      <c r="AT97" s="355"/>
      <c r="AU97" s="355"/>
      <c r="AV97" s="355"/>
      <c r="AW97" s="355"/>
      <c r="AX97" s="355"/>
      <c r="AY97" s="355"/>
      <c r="AZ97" s="355"/>
      <c r="BA97" s="355"/>
      <c r="BB97" s="355"/>
      <c r="BC97" s="355"/>
      <c r="BD97" s="355"/>
      <c r="BE97" s="355"/>
      <c r="BF97" s="355"/>
      <c r="BG97" s="355"/>
      <c r="BH97" s="355"/>
      <c r="BI97" s="355"/>
      <c r="BJ97" s="355"/>
      <c r="BK97" s="355"/>
      <c r="BL97" s="355"/>
      <c r="BM97" s="355"/>
      <c r="BN97" s="355"/>
      <c r="BO97" s="259">
        <f>NPV(Home!$D$24,F97:BN97)+E97</f>
        <v>0</v>
      </c>
    </row>
    <row r="98" spans="2:70" s="288" customFormat="1" ht="12.75">
      <c r="B98" s="344" t="s">
        <v>265</v>
      </c>
      <c r="C98" s="117" t="s">
        <v>849</v>
      </c>
      <c r="D98" s="117" t="s">
        <v>255</v>
      </c>
      <c r="E98" s="355"/>
      <c r="F98" s="355"/>
      <c r="G98" s="355"/>
      <c r="H98" s="355"/>
      <c r="I98" s="355"/>
      <c r="J98" s="355"/>
      <c r="K98" s="355"/>
      <c r="L98" s="355"/>
      <c r="M98" s="355"/>
      <c r="N98" s="355"/>
      <c r="O98" s="355"/>
      <c r="P98" s="355"/>
      <c r="Q98" s="355"/>
      <c r="R98" s="355"/>
      <c r="S98" s="355"/>
      <c r="T98" s="355"/>
      <c r="U98" s="355"/>
      <c r="V98" s="355"/>
      <c r="W98" s="355"/>
      <c r="X98" s="355"/>
      <c r="Y98" s="355"/>
      <c r="Z98" s="355"/>
      <c r="AA98" s="355"/>
      <c r="AB98" s="355"/>
      <c r="AC98" s="355"/>
      <c r="AD98" s="355"/>
      <c r="AE98" s="355"/>
      <c r="AF98" s="355"/>
      <c r="AG98" s="355"/>
      <c r="AH98" s="355"/>
      <c r="AI98" s="355"/>
      <c r="AJ98" s="355"/>
      <c r="AK98" s="355"/>
      <c r="AL98" s="355"/>
      <c r="AM98" s="355"/>
      <c r="AN98" s="355"/>
      <c r="AO98" s="355"/>
      <c r="AP98" s="355"/>
      <c r="AQ98" s="355"/>
      <c r="AR98" s="355"/>
      <c r="AS98" s="355"/>
      <c r="AT98" s="355"/>
      <c r="AU98" s="355"/>
      <c r="AV98" s="355"/>
      <c r="AW98" s="355"/>
      <c r="AX98" s="355"/>
      <c r="AY98" s="355"/>
      <c r="AZ98" s="355"/>
      <c r="BA98" s="355"/>
      <c r="BB98" s="355"/>
      <c r="BC98" s="355"/>
      <c r="BD98" s="355"/>
      <c r="BE98" s="355"/>
      <c r="BF98" s="355"/>
      <c r="BG98" s="355"/>
      <c r="BH98" s="355"/>
      <c r="BI98" s="355"/>
      <c r="BJ98" s="355"/>
      <c r="BK98" s="355"/>
      <c r="BL98" s="355"/>
      <c r="BM98" s="355"/>
      <c r="BN98" s="355"/>
      <c r="BO98" s="259">
        <f>NPV(Home!$D$24,F98:BN98)+E98</f>
        <v>0</v>
      </c>
    </row>
    <row r="99" spans="2:70" ht="12.75">
      <c r="B99" s="267"/>
      <c r="C99" s="117" t="s">
        <v>854</v>
      </c>
      <c r="D99" s="14" t="s">
        <v>255</v>
      </c>
      <c r="E99" s="358">
        <f t="shared" ref="E99:BN99" si="22">E95*E96</f>
        <v>0</v>
      </c>
      <c r="F99" s="358">
        <f>F95*F96</f>
        <v>0</v>
      </c>
      <c r="G99" s="358">
        <f t="shared" si="22"/>
        <v>0</v>
      </c>
      <c r="H99" s="358">
        <f t="shared" si="22"/>
        <v>0</v>
      </c>
      <c r="I99" s="358">
        <f t="shared" si="22"/>
        <v>0</v>
      </c>
      <c r="J99" s="358">
        <f t="shared" si="22"/>
        <v>0</v>
      </c>
      <c r="K99" s="358">
        <f t="shared" si="22"/>
        <v>0</v>
      </c>
      <c r="L99" s="358">
        <f t="shared" si="22"/>
        <v>0</v>
      </c>
      <c r="M99" s="358">
        <f t="shared" si="22"/>
        <v>0</v>
      </c>
      <c r="N99" s="358">
        <f t="shared" si="22"/>
        <v>0</v>
      </c>
      <c r="O99" s="358">
        <f t="shared" si="22"/>
        <v>0</v>
      </c>
      <c r="P99" s="358">
        <f t="shared" si="22"/>
        <v>0</v>
      </c>
      <c r="Q99" s="358">
        <f t="shared" si="22"/>
        <v>0</v>
      </c>
      <c r="R99" s="358">
        <f t="shared" si="22"/>
        <v>0</v>
      </c>
      <c r="S99" s="358">
        <f t="shared" si="22"/>
        <v>0</v>
      </c>
      <c r="T99" s="358">
        <f t="shared" si="22"/>
        <v>0</v>
      </c>
      <c r="U99" s="358">
        <f t="shared" si="22"/>
        <v>0</v>
      </c>
      <c r="V99" s="358">
        <f t="shared" si="22"/>
        <v>0</v>
      </c>
      <c r="W99" s="358">
        <f t="shared" si="22"/>
        <v>0</v>
      </c>
      <c r="X99" s="358">
        <f t="shared" si="22"/>
        <v>0</v>
      </c>
      <c r="Y99" s="358">
        <f t="shared" si="22"/>
        <v>0</v>
      </c>
      <c r="Z99" s="358">
        <f t="shared" si="22"/>
        <v>0</v>
      </c>
      <c r="AA99" s="358">
        <f t="shared" si="22"/>
        <v>0</v>
      </c>
      <c r="AB99" s="358">
        <f t="shared" si="22"/>
        <v>0</v>
      </c>
      <c r="AC99" s="358">
        <f t="shared" si="22"/>
        <v>0</v>
      </c>
      <c r="AD99" s="358">
        <f t="shared" si="22"/>
        <v>0</v>
      </c>
      <c r="AE99" s="358">
        <f t="shared" si="22"/>
        <v>0</v>
      </c>
      <c r="AF99" s="358">
        <f t="shared" si="22"/>
        <v>0</v>
      </c>
      <c r="AG99" s="358">
        <f t="shared" si="22"/>
        <v>0</v>
      </c>
      <c r="AH99" s="358">
        <f t="shared" si="22"/>
        <v>0</v>
      </c>
      <c r="AI99" s="358">
        <f t="shared" si="22"/>
        <v>0</v>
      </c>
      <c r="AJ99" s="358">
        <f t="shared" si="22"/>
        <v>0</v>
      </c>
      <c r="AK99" s="358">
        <f t="shared" si="22"/>
        <v>0</v>
      </c>
      <c r="AL99" s="358">
        <f t="shared" si="22"/>
        <v>0</v>
      </c>
      <c r="AM99" s="358">
        <f t="shared" si="22"/>
        <v>0</v>
      </c>
      <c r="AN99" s="358">
        <f t="shared" si="22"/>
        <v>0</v>
      </c>
      <c r="AO99" s="358">
        <f t="shared" si="22"/>
        <v>0</v>
      </c>
      <c r="AP99" s="358">
        <f t="shared" si="22"/>
        <v>0</v>
      </c>
      <c r="AQ99" s="358">
        <f t="shared" si="22"/>
        <v>0</v>
      </c>
      <c r="AR99" s="358">
        <f t="shared" si="22"/>
        <v>0</v>
      </c>
      <c r="AS99" s="358">
        <f t="shared" si="22"/>
        <v>0</v>
      </c>
      <c r="AT99" s="358">
        <f t="shared" si="22"/>
        <v>0</v>
      </c>
      <c r="AU99" s="358">
        <f t="shared" si="22"/>
        <v>0</v>
      </c>
      <c r="AV99" s="358">
        <f t="shared" si="22"/>
        <v>0</v>
      </c>
      <c r="AW99" s="358">
        <f t="shared" si="22"/>
        <v>0</v>
      </c>
      <c r="AX99" s="358">
        <f t="shared" si="22"/>
        <v>0</v>
      </c>
      <c r="AY99" s="358">
        <f t="shared" si="22"/>
        <v>0</v>
      </c>
      <c r="AZ99" s="358">
        <f t="shared" si="22"/>
        <v>0</v>
      </c>
      <c r="BA99" s="358">
        <f t="shared" si="22"/>
        <v>0</v>
      </c>
      <c r="BB99" s="358">
        <f t="shared" si="22"/>
        <v>0</v>
      </c>
      <c r="BC99" s="358">
        <f t="shared" si="22"/>
        <v>0</v>
      </c>
      <c r="BD99" s="358">
        <f t="shared" si="22"/>
        <v>0</v>
      </c>
      <c r="BE99" s="358">
        <f t="shared" si="22"/>
        <v>0</v>
      </c>
      <c r="BF99" s="358">
        <f t="shared" si="22"/>
        <v>0</v>
      </c>
      <c r="BG99" s="358">
        <f t="shared" si="22"/>
        <v>0</v>
      </c>
      <c r="BH99" s="358">
        <f t="shared" si="22"/>
        <v>0</v>
      </c>
      <c r="BI99" s="358">
        <f t="shared" si="22"/>
        <v>0</v>
      </c>
      <c r="BJ99" s="358">
        <f t="shared" si="22"/>
        <v>0</v>
      </c>
      <c r="BK99" s="358">
        <f t="shared" si="22"/>
        <v>0</v>
      </c>
      <c r="BL99" s="358">
        <f t="shared" si="22"/>
        <v>0</v>
      </c>
      <c r="BM99" s="358">
        <f t="shared" si="22"/>
        <v>0</v>
      </c>
      <c r="BN99" s="358">
        <f t="shared" si="22"/>
        <v>0</v>
      </c>
      <c r="BO99" s="259">
        <f>NPV(Home!$D$24,F99:BN99)+E99</f>
        <v>0</v>
      </c>
    </row>
    <row r="100" spans="2:70" s="121" customFormat="1" ht="13.5" thickBot="1">
      <c r="B100" s="275"/>
      <c r="C100" s="264" t="s">
        <v>877</v>
      </c>
      <c r="D100" s="264" t="s">
        <v>255</v>
      </c>
      <c r="E100" s="359">
        <f t="shared" ref="E100:BN100" si="23">E99+E98+E97</f>
        <v>0</v>
      </c>
      <c r="F100" s="359">
        <f t="shared" si="23"/>
        <v>0</v>
      </c>
      <c r="G100" s="359">
        <f t="shared" si="23"/>
        <v>0</v>
      </c>
      <c r="H100" s="359">
        <f t="shared" si="23"/>
        <v>0</v>
      </c>
      <c r="I100" s="359">
        <f t="shared" si="23"/>
        <v>0</v>
      </c>
      <c r="J100" s="359">
        <f t="shared" si="23"/>
        <v>0</v>
      </c>
      <c r="K100" s="359">
        <f t="shared" si="23"/>
        <v>0</v>
      </c>
      <c r="L100" s="359">
        <f t="shared" si="23"/>
        <v>0</v>
      </c>
      <c r="M100" s="359">
        <f t="shared" si="23"/>
        <v>0</v>
      </c>
      <c r="N100" s="359">
        <f t="shared" si="23"/>
        <v>0</v>
      </c>
      <c r="O100" s="359">
        <f t="shared" si="23"/>
        <v>0</v>
      </c>
      <c r="P100" s="359">
        <f t="shared" si="23"/>
        <v>0</v>
      </c>
      <c r="Q100" s="359">
        <f t="shared" si="23"/>
        <v>0</v>
      </c>
      <c r="R100" s="359">
        <f t="shared" si="23"/>
        <v>0</v>
      </c>
      <c r="S100" s="359">
        <f t="shared" si="23"/>
        <v>0</v>
      </c>
      <c r="T100" s="359">
        <f t="shared" si="23"/>
        <v>0</v>
      </c>
      <c r="U100" s="359">
        <f t="shared" si="23"/>
        <v>0</v>
      </c>
      <c r="V100" s="359">
        <f t="shared" si="23"/>
        <v>0</v>
      </c>
      <c r="W100" s="359">
        <f t="shared" si="23"/>
        <v>0</v>
      </c>
      <c r="X100" s="359">
        <f t="shared" si="23"/>
        <v>0</v>
      </c>
      <c r="Y100" s="359">
        <f t="shared" si="23"/>
        <v>0</v>
      </c>
      <c r="Z100" s="359">
        <f t="shared" si="23"/>
        <v>0</v>
      </c>
      <c r="AA100" s="359">
        <f t="shared" si="23"/>
        <v>0</v>
      </c>
      <c r="AB100" s="359">
        <f t="shared" si="23"/>
        <v>0</v>
      </c>
      <c r="AC100" s="359">
        <f t="shared" si="23"/>
        <v>0</v>
      </c>
      <c r="AD100" s="359">
        <f t="shared" si="23"/>
        <v>0</v>
      </c>
      <c r="AE100" s="359">
        <f t="shared" si="23"/>
        <v>0</v>
      </c>
      <c r="AF100" s="359">
        <f t="shared" si="23"/>
        <v>0</v>
      </c>
      <c r="AG100" s="359">
        <f t="shared" si="23"/>
        <v>0</v>
      </c>
      <c r="AH100" s="359">
        <f t="shared" si="23"/>
        <v>0</v>
      </c>
      <c r="AI100" s="359">
        <f t="shared" si="23"/>
        <v>0</v>
      </c>
      <c r="AJ100" s="359">
        <f t="shared" si="23"/>
        <v>0</v>
      </c>
      <c r="AK100" s="359">
        <f t="shared" si="23"/>
        <v>0</v>
      </c>
      <c r="AL100" s="359">
        <f t="shared" si="23"/>
        <v>0</v>
      </c>
      <c r="AM100" s="359">
        <f t="shared" si="23"/>
        <v>0</v>
      </c>
      <c r="AN100" s="359">
        <f t="shared" si="23"/>
        <v>0</v>
      </c>
      <c r="AO100" s="359">
        <f t="shared" si="23"/>
        <v>0</v>
      </c>
      <c r="AP100" s="359">
        <f t="shared" si="23"/>
        <v>0</v>
      </c>
      <c r="AQ100" s="359">
        <f t="shared" si="23"/>
        <v>0</v>
      </c>
      <c r="AR100" s="359">
        <f t="shared" si="23"/>
        <v>0</v>
      </c>
      <c r="AS100" s="359">
        <f t="shared" si="23"/>
        <v>0</v>
      </c>
      <c r="AT100" s="359">
        <f t="shared" si="23"/>
        <v>0</v>
      </c>
      <c r="AU100" s="359">
        <f t="shared" si="23"/>
        <v>0</v>
      </c>
      <c r="AV100" s="359">
        <f t="shared" si="23"/>
        <v>0</v>
      </c>
      <c r="AW100" s="359">
        <f t="shared" si="23"/>
        <v>0</v>
      </c>
      <c r="AX100" s="359">
        <f t="shared" si="23"/>
        <v>0</v>
      </c>
      <c r="AY100" s="359">
        <f t="shared" si="23"/>
        <v>0</v>
      </c>
      <c r="AZ100" s="359">
        <f t="shared" si="23"/>
        <v>0</v>
      </c>
      <c r="BA100" s="359">
        <f t="shared" si="23"/>
        <v>0</v>
      </c>
      <c r="BB100" s="359">
        <f t="shared" si="23"/>
        <v>0</v>
      </c>
      <c r="BC100" s="359">
        <f t="shared" si="23"/>
        <v>0</v>
      </c>
      <c r="BD100" s="359">
        <f t="shared" si="23"/>
        <v>0</v>
      </c>
      <c r="BE100" s="359">
        <f t="shared" si="23"/>
        <v>0</v>
      </c>
      <c r="BF100" s="359">
        <f t="shared" si="23"/>
        <v>0</v>
      </c>
      <c r="BG100" s="359">
        <f t="shared" si="23"/>
        <v>0</v>
      </c>
      <c r="BH100" s="359">
        <f t="shared" si="23"/>
        <v>0</v>
      </c>
      <c r="BI100" s="359">
        <f t="shared" si="23"/>
        <v>0</v>
      </c>
      <c r="BJ100" s="359">
        <f t="shared" si="23"/>
        <v>0</v>
      </c>
      <c r="BK100" s="359">
        <f t="shared" si="23"/>
        <v>0</v>
      </c>
      <c r="BL100" s="359">
        <f t="shared" si="23"/>
        <v>0</v>
      </c>
      <c r="BM100" s="359">
        <f t="shared" si="23"/>
        <v>0</v>
      </c>
      <c r="BN100" s="359">
        <f t="shared" si="23"/>
        <v>0</v>
      </c>
      <c r="BO100" s="265">
        <f>NPV(Home!D24,F100:BN100)+E100</f>
        <v>0</v>
      </c>
    </row>
    <row r="101" spans="2:70" ht="12.75">
      <c r="B101" s="127"/>
      <c r="C101" s="14"/>
      <c r="D101" s="14"/>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128"/>
    </row>
    <row r="102" spans="2:70" ht="12.75">
      <c r="B102" s="127"/>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row>
    <row r="103" spans="2:70" ht="12.75">
      <c r="B103" s="127"/>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row>
    <row r="104" spans="2:70" ht="12.75">
      <c r="B104" s="127"/>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4"/>
      <c r="BQ104" s="14"/>
      <c r="BR104" s="14"/>
    </row>
    <row r="105" spans="2:70" ht="12.75">
      <c r="B105" s="127"/>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4"/>
      <c r="BQ105" s="14"/>
      <c r="BR105" s="14"/>
    </row>
    <row r="106" spans="2:70" ht="12.75">
      <c r="B106" s="127"/>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4"/>
      <c r="BQ106" s="14"/>
      <c r="BR106" s="14"/>
    </row>
    <row r="107" spans="2:70" ht="12.75">
      <c r="B107" s="127"/>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4"/>
      <c r="BQ107" s="14"/>
      <c r="BR107" s="14"/>
    </row>
    <row r="108" spans="2:70" ht="12.75">
      <c r="B108" s="127"/>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4"/>
      <c r="BQ108" s="14"/>
      <c r="BR108" s="14"/>
    </row>
    <row r="109" spans="2:70" ht="12.75">
      <c r="B109" s="127"/>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4"/>
      <c r="BQ109" s="14"/>
      <c r="BR109" s="14"/>
    </row>
    <row r="110" spans="2:70" ht="12.75">
      <c r="B110" s="127"/>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4"/>
      <c r="BQ110" s="14"/>
      <c r="BR110" s="14"/>
    </row>
    <row r="111" spans="2:70">
      <c r="E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4"/>
      <c r="BQ111" s="14"/>
      <c r="BR111" s="14"/>
    </row>
    <row r="112" spans="2:70">
      <c r="E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4"/>
      <c r="BQ112" s="14"/>
      <c r="BR112" s="14"/>
    </row>
    <row r="113" spans="2:70">
      <c r="E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4"/>
      <c r="BQ113" s="14"/>
      <c r="BR113" s="14"/>
    </row>
    <row r="114" spans="2:70">
      <c r="E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4"/>
      <c r="BQ114" s="14"/>
      <c r="BR114" s="14"/>
    </row>
    <row r="115" spans="2:70">
      <c r="E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4"/>
      <c r="BQ115" s="14"/>
      <c r="BR115" s="14"/>
    </row>
    <row r="116" spans="2:70">
      <c r="E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4"/>
      <c r="BQ116" s="14"/>
      <c r="BR116" s="14"/>
    </row>
    <row r="117" spans="2:70">
      <c r="E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4"/>
      <c r="BQ117" s="14"/>
      <c r="BR117" s="14"/>
    </row>
    <row r="118" spans="2:70">
      <c r="E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4"/>
      <c r="BQ118" s="14"/>
      <c r="BR118" s="14"/>
    </row>
    <row r="119" spans="2:70" ht="12.75">
      <c r="B119" s="127"/>
      <c r="C119" s="10"/>
      <c r="D119" s="10"/>
      <c r="E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4"/>
      <c r="BQ119" s="14"/>
      <c r="BR119" s="14"/>
    </row>
    <row r="120" spans="2:70" ht="12.75">
      <c r="B120" s="127"/>
      <c r="C120" s="10"/>
      <c r="D120" s="10"/>
      <c r="E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4"/>
      <c r="BQ120" s="14"/>
      <c r="BR120" s="14"/>
    </row>
    <row r="121" spans="2:70">
      <c r="E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4"/>
      <c r="BQ121" s="14"/>
      <c r="BR121" s="14"/>
    </row>
    <row r="122" spans="2:70">
      <c r="E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4"/>
      <c r="BQ122" s="14"/>
      <c r="BR122" s="14"/>
    </row>
    <row r="123" spans="2:70">
      <c r="E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4"/>
      <c r="BQ123" s="14"/>
      <c r="BR123" s="14"/>
    </row>
    <row r="124" spans="2:70">
      <c r="E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4"/>
      <c r="BQ124" s="14"/>
      <c r="BR124" s="14"/>
    </row>
    <row r="125" spans="2:70">
      <c r="E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4"/>
      <c r="BQ125" s="14"/>
      <c r="BR125" s="14"/>
    </row>
  </sheetData>
  <mergeCells count="57">
    <mergeCell ref="B2:D2"/>
    <mergeCell ref="C4:D4"/>
    <mergeCell ref="G4:BO4"/>
    <mergeCell ref="C5:D5"/>
    <mergeCell ref="G5:BO5"/>
    <mergeCell ref="C6:D6"/>
    <mergeCell ref="G6:BO6"/>
    <mergeCell ref="G14:BO14"/>
    <mergeCell ref="C7:D7"/>
    <mergeCell ref="G7:BO7"/>
    <mergeCell ref="C8:D8"/>
    <mergeCell ref="G8:BO8"/>
    <mergeCell ref="C9:D9"/>
    <mergeCell ref="G9:BO9"/>
    <mergeCell ref="C10:D10"/>
    <mergeCell ref="G10:BO10"/>
    <mergeCell ref="G11:BO11"/>
    <mergeCell ref="G12:BO12"/>
    <mergeCell ref="G13:BO13"/>
    <mergeCell ref="G26:BO26"/>
    <mergeCell ref="G15:BO15"/>
    <mergeCell ref="G16:BO16"/>
    <mergeCell ref="G17:BO17"/>
    <mergeCell ref="G18:BO18"/>
    <mergeCell ref="G19:BO19"/>
    <mergeCell ref="G20:BO20"/>
    <mergeCell ref="G21:BO21"/>
    <mergeCell ref="G22:BO22"/>
    <mergeCell ref="G23:BO23"/>
    <mergeCell ref="G24:BO24"/>
    <mergeCell ref="G25:BO25"/>
    <mergeCell ref="G38:BO38"/>
    <mergeCell ref="G27:BO27"/>
    <mergeCell ref="G28:BO28"/>
    <mergeCell ref="G29:BO29"/>
    <mergeCell ref="G30:BO30"/>
    <mergeCell ref="G31:BO31"/>
    <mergeCell ref="G32:BO32"/>
    <mergeCell ref="G33:BO33"/>
    <mergeCell ref="G34:BO34"/>
    <mergeCell ref="G36:BO36"/>
    <mergeCell ref="G37:BO37"/>
    <mergeCell ref="G35:BO35"/>
    <mergeCell ref="G43:BO43"/>
    <mergeCell ref="G46:BO46"/>
    <mergeCell ref="G39:BO39"/>
    <mergeCell ref="G40:BO40"/>
    <mergeCell ref="G41:BO41"/>
    <mergeCell ref="G42:BO42"/>
    <mergeCell ref="G44:BO44"/>
    <mergeCell ref="B94:D94"/>
    <mergeCell ref="B62:D62"/>
    <mergeCell ref="B72:D72"/>
    <mergeCell ref="B84:D84"/>
    <mergeCell ref="G45:BO45"/>
    <mergeCell ref="G47:BO47"/>
    <mergeCell ref="B46:B47"/>
  </mergeCells>
  <dataValidations count="3">
    <dataValidation type="list" allowBlank="1" showInputMessage="1" showErrorMessage="1" promptTitle="Tip:" prompt="Please select from list." sqref="C7:D7">
      <formula1>RE_Technology</formula1>
    </dataValidation>
    <dataValidation type="list" allowBlank="1" showInputMessage="1" showErrorMessage="1" promptTitle="Tip:" prompt="Please select from list." sqref="C6:D6">
      <formula1>Region</formula1>
    </dataValidation>
    <dataValidation allowBlank="1" showInputMessage="1" showErrorMessage="1" promptTitle="Note:" prompt="Only include added benefit beyond fuel displacement, when appropriate._x000a_" sqref="D40"/>
  </dataValidations>
  <pageMargins left="0.75" right="0.75" top="1" bottom="1" header="0.5" footer="0.5"/>
  <pageSetup orientation="portrait"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14:formula1>
            <xm:f>'999-Calc'!$B$9:$B$12</xm:f>
          </x14:formula1>
          <xm:sqref>C44</xm:sqref>
        </x14:dataValidation>
        <x14:dataValidation type="list" allowBlank="1" showInputMessage="1" showErrorMessage="1" promptTitle="Tip:" prompt="Please select from list.">
          <x14:formula1>
            <xm:f>'Diesel Fuel Prices'!$C$6:$C$191</xm:f>
          </x14:formula1>
          <xm:sqref>C5:D5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1"/>
  </sheetPr>
  <dimension ref="A1:K65"/>
  <sheetViews>
    <sheetView workbookViewId="0">
      <selection activeCell="D10" sqref="D10"/>
    </sheetView>
  </sheetViews>
  <sheetFormatPr defaultRowHeight="12.75"/>
  <cols>
    <col min="1" max="1" width="38" customWidth="1"/>
    <col min="2" max="2" width="20.140625" customWidth="1"/>
    <col min="3" max="3" width="23.85546875" customWidth="1"/>
    <col min="4" max="4" width="18.85546875" customWidth="1"/>
    <col min="5" max="5" width="27.7109375" style="115" customWidth="1"/>
    <col min="6" max="6" width="18.85546875" customWidth="1"/>
    <col min="7" max="7" width="13.42578125" customWidth="1"/>
    <col min="8" max="8" width="16.5703125" customWidth="1"/>
    <col min="9" max="9" width="16.140625" customWidth="1"/>
    <col min="10" max="10" width="22.42578125" customWidth="1"/>
    <col min="11" max="11" width="11.140625" customWidth="1"/>
  </cols>
  <sheetData>
    <row r="1" spans="1:11" s="115" customFormat="1">
      <c r="A1" s="215"/>
      <c r="B1" s="216"/>
      <c r="C1" s="216"/>
      <c r="D1" s="216"/>
      <c r="E1" s="216"/>
      <c r="G1" s="598" t="s">
        <v>516</v>
      </c>
      <c r="H1" s="599"/>
      <c r="I1" s="599"/>
      <c r="J1" s="599"/>
      <c r="K1" s="600"/>
    </row>
    <row r="2" spans="1:11" s="115" customFormat="1" ht="33" customHeight="1">
      <c r="A2" s="217" t="s">
        <v>703</v>
      </c>
      <c r="B2" s="216"/>
      <c r="C2" s="216"/>
      <c r="D2" s="216"/>
      <c r="E2" s="216"/>
      <c r="G2" s="603" t="s">
        <v>724</v>
      </c>
      <c r="H2" s="603"/>
      <c r="I2" s="603"/>
      <c r="J2" s="603"/>
      <c r="K2" s="603"/>
    </row>
    <row r="3" spans="1:11" ht="30.75" customHeight="1" thickBot="1">
      <c r="A3" s="478" t="s">
        <v>625</v>
      </c>
      <c r="B3" s="219" t="s">
        <v>303</v>
      </c>
      <c r="C3" s="219" t="s">
        <v>304</v>
      </c>
      <c r="D3" s="219" t="s">
        <v>267</v>
      </c>
      <c r="E3" s="219" t="s">
        <v>376</v>
      </c>
      <c r="G3" s="604"/>
      <c r="H3" s="604"/>
      <c r="I3" s="604"/>
      <c r="J3" s="604"/>
      <c r="K3" s="604"/>
    </row>
    <row r="4" spans="1:11" ht="12.75" customHeight="1" thickBot="1">
      <c r="A4" s="218"/>
      <c r="B4" s="220" t="s">
        <v>255</v>
      </c>
      <c r="C4" s="220"/>
      <c r="D4" s="220" t="s">
        <v>268</v>
      </c>
      <c r="E4" s="220"/>
      <c r="G4" s="387" t="s">
        <v>461</v>
      </c>
      <c r="H4" s="388" t="s">
        <v>838</v>
      </c>
      <c r="I4" s="388" t="s">
        <v>839</v>
      </c>
      <c r="J4" s="389" t="s">
        <v>835</v>
      </c>
      <c r="K4" s="389" t="s">
        <v>836</v>
      </c>
    </row>
    <row r="5" spans="1:11" ht="38.25">
      <c r="A5" s="221" t="s">
        <v>1</v>
      </c>
      <c r="B5" s="551" t="s">
        <v>731</v>
      </c>
      <c r="C5" s="551" t="s">
        <v>732</v>
      </c>
      <c r="D5" s="449">
        <v>20</v>
      </c>
      <c r="E5" s="468" t="s">
        <v>733</v>
      </c>
      <c r="G5" s="390">
        <v>1</v>
      </c>
      <c r="H5" s="536" t="s">
        <v>462</v>
      </c>
      <c r="I5" s="536" t="s">
        <v>463</v>
      </c>
      <c r="J5" s="446"/>
      <c r="K5" s="446"/>
    </row>
    <row r="6" spans="1:11" ht="25.5">
      <c r="A6" s="221" t="s">
        <v>331</v>
      </c>
      <c r="B6" s="552" t="s">
        <v>605</v>
      </c>
      <c r="C6" s="552" t="s">
        <v>710</v>
      </c>
      <c r="D6" s="449">
        <v>50</v>
      </c>
      <c r="E6" s="468" t="s">
        <v>711</v>
      </c>
      <c r="G6" s="390">
        <v>2</v>
      </c>
      <c r="H6" s="536" t="s">
        <v>464</v>
      </c>
      <c r="I6" s="536" t="s">
        <v>465</v>
      </c>
      <c r="J6" s="447">
        <v>0.154</v>
      </c>
      <c r="K6" s="447">
        <v>0.154</v>
      </c>
    </row>
    <row r="7" spans="1:11" ht="25.5">
      <c r="A7" s="221" t="s">
        <v>305</v>
      </c>
      <c r="B7" s="552" t="s">
        <v>736</v>
      </c>
      <c r="C7" s="552" t="s">
        <v>710</v>
      </c>
      <c r="D7" s="449">
        <v>50</v>
      </c>
      <c r="E7" s="468" t="s">
        <v>737</v>
      </c>
      <c r="G7" s="390">
        <v>3</v>
      </c>
      <c r="H7" s="536" t="s">
        <v>466</v>
      </c>
      <c r="I7" s="536" t="s">
        <v>467</v>
      </c>
      <c r="J7" s="447">
        <v>0.19700000000000001</v>
      </c>
      <c r="K7" s="447">
        <v>0.19700000000000001</v>
      </c>
    </row>
    <row r="8" spans="1:11" ht="25.5">
      <c r="A8" s="221" t="s">
        <v>297</v>
      </c>
      <c r="B8" s="552"/>
      <c r="C8" s="552"/>
      <c r="D8" s="449"/>
      <c r="E8" s="468" t="s">
        <v>713</v>
      </c>
      <c r="G8" s="390">
        <v>4</v>
      </c>
      <c r="H8" s="536" t="s">
        <v>468</v>
      </c>
      <c r="I8" s="536" t="s">
        <v>469</v>
      </c>
      <c r="J8" s="447">
        <v>0.24</v>
      </c>
      <c r="K8" s="447">
        <v>0.24</v>
      </c>
    </row>
    <row r="9" spans="1:11" ht="15">
      <c r="A9" s="221" t="s">
        <v>298</v>
      </c>
      <c r="B9" s="552"/>
      <c r="C9" s="552"/>
      <c r="D9" s="449">
        <v>20</v>
      </c>
      <c r="E9" s="467"/>
      <c r="G9" s="390">
        <v>5</v>
      </c>
      <c r="H9" s="536" t="s">
        <v>470</v>
      </c>
      <c r="I9" s="536" t="s">
        <v>471</v>
      </c>
      <c r="J9" s="447">
        <v>0.28000000000000003</v>
      </c>
      <c r="K9" s="447">
        <v>0.28000000000000003</v>
      </c>
    </row>
    <row r="10" spans="1:11" ht="15">
      <c r="A10" s="221" t="s">
        <v>2</v>
      </c>
      <c r="B10" s="553" t="s">
        <v>734</v>
      </c>
      <c r="C10" s="552"/>
      <c r="D10" s="449">
        <v>20</v>
      </c>
      <c r="E10" s="468" t="s">
        <v>735</v>
      </c>
      <c r="G10" s="390">
        <v>6</v>
      </c>
      <c r="H10" s="536" t="s">
        <v>472</v>
      </c>
      <c r="I10" s="536" t="s">
        <v>473</v>
      </c>
      <c r="J10" s="447">
        <v>0.32400000000000001</v>
      </c>
      <c r="K10" s="447">
        <v>0.32400000000000001</v>
      </c>
    </row>
    <row r="11" spans="1:11" ht="15.75" thickBot="1">
      <c r="A11" s="221" t="s">
        <v>286</v>
      </c>
      <c r="B11" s="552"/>
      <c r="C11" s="552"/>
      <c r="D11" s="449">
        <v>20</v>
      </c>
      <c r="E11" s="467"/>
      <c r="G11" s="391">
        <v>7</v>
      </c>
      <c r="H11" s="392" t="s">
        <v>474</v>
      </c>
      <c r="I11" s="392" t="s">
        <v>475</v>
      </c>
      <c r="J11" s="448">
        <v>0.36199999999999999</v>
      </c>
      <c r="K11" s="448">
        <v>0.36199999999999999</v>
      </c>
    </row>
    <row r="12" spans="1:11" ht="25.5">
      <c r="A12" s="221" t="s">
        <v>299</v>
      </c>
      <c r="B12" s="552"/>
      <c r="C12" s="552"/>
      <c r="D12" s="449"/>
      <c r="E12" s="468" t="s">
        <v>713</v>
      </c>
      <c r="G12" s="472"/>
      <c r="H12" s="135"/>
      <c r="I12" s="135"/>
      <c r="J12" s="135"/>
      <c r="K12" s="295"/>
    </row>
    <row r="13" spans="1:11" ht="16.5" thickBot="1">
      <c r="A13" s="221" t="s">
        <v>306</v>
      </c>
      <c r="B13" s="551" t="s">
        <v>731</v>
      </c>
      <c r="C13" s="552" t="s">
        <v>710</v>
      </c>
      <c r="D13" s="449">
        <v>30</v>
      </c>
      <c r="E13" s="494" t="s">
        <v>735</v>
      </c>
      <c r="G13" s="601" t="s">
        <v>837</v>
      </c>
      <c r="H13" s="602"/>
      <c r="I13" s="602"/>
      <c r="J13" s="135"/>
      <c r="K13" s="295"/>
    </row>
    <row r="14" spans="1:11" ht="30.75" thickBot="1">
      <c r="A14" s="221" t="s">
        <v>300</v>
      </c>
      <c r="B14" s="552"/>
      <c r="C14" s="552"/>
      <c r="D14" s="449">
        <v>20</v>
      </c>
      <c r="E14" s="449"/>
      <c r="G14" s="387" t="s">
        <v>759</v>
      </c>
      <c r="H14" s="393" t="s">
        <v>630</v>
      </c>
      <c r="I14" s="7"/>
      <c r="J14" s="135"/>
      <c r="K14" s="295"/>
    </row>
    <row r="15" spans="1:11">
      <c r="A15" s="221" t="s">
        <v>301</v>
      </c>
      <c r="B15" s="554"/>
      <c r="C15" s="552"/>
      <c r="D15" s="449">
        <v>20</v>
      </c>
      <c r="E15" s="449"/>
      <c r="G15" s="537">
        <v>50</v>
      </c>
      <c r="H15" s="538">
        <v>29819</v>
      </c>
      <c r="I15" s="135" t="s">
        <v>701</v>
      </c>
      <c r="J15" s="135"/>
      <c r="K15" s="539"/>
    </row>
    <row r="16" spans="1:11" ht="51">
      <c r="A16" s="221" t="s">
        <v>307</v>
      </c>
      <c r="B16" s="554" t="s">
        <v>743</v>
      </c>
      <c r="C16" s="552" t="s">
        <v>742</v>
      </c>
      <c r="D16" s="449">
        <v>50</v>
      </c>
      <c r="E16" s="468" t="s">
        <v>741</v>
      </c>
      <c r="G16" s="537">
        <v>100</v>
      </c>
      <c r="H16" s="538">
        <v>20680</v>
      </c>
      <c r="I16" s="135" t="s">
        <v>701</v>
      </c>
      <c r="J16" s="7"/>
      <c r="K16" s="539"/>
    </row>
    <row r="17" spans="1:11">
      <c r="A17" s="222" t="s">
        <v>302</v>
      </c>
      <c r="B17" s="555"/>
      <c r="C17" s="555"/>
      <c r="D17" s="450">
        <v>20</v>
      </c>
      <c r="E17" s="449"/>
      <c r="G17" s="537">
        <v>500</v>
      </c>
      <c r="H17" s="538">
        <v>9705</v>
      </c>
      <c r="I17" s="135" t="s">
        <v>701</v>
      </c>
      <c r="J17" s="7"/>
      <c r="K17" s="539"/>
    </row>
    <row r="18" spans="1:11">
      <c r="A18" s="92"/>
      <c r="B18" s="92"/>
      <c r="C18" s="466"/>
      <c r="G18" s="537">
        <v>1000</v>
      </c>
      <c r="H18" s="538">
        <v>7319</v>
      </c>
      <c r="I18" s="135" t="s">
        <v>701</v>
      </c>
      <c r="J18" s="7"/>
      <c r="K18" s="539"/>
    </row>
    <row r="19" spans="1:11">
      <c r="G19" s="537">
        <v>2000</v>
      </c>
      <c r="H19" s="538">
        <v>5676</v>
      </c>
      <c r="I19" s="135" t="s">
        <v>701</v>
      </c>
      <c r="J19" s="7"/>
      <c r="K19" s="539"/>
    </row>
    <row r="20" spans="1:11">
      <c r="A20" s="223" t="s">
        <v>508</v>
      </c>
      <c r="B20" s="216"/>
      <c r="C20" s="216"/>
      <c r="G20" s="537">
        <v>5000</v>
      </c>
      <c r="H20" s="538">
        <v>4236</v>
      </c>
      <c r="I20" s="135" t="s">
        <v>701</v>
      </c>
      <c r="J20" s="7"/>
      <c r="K20" s="539"/>
    </row>
    <row r="21" spans="1:11" ht="15.75" thickBot="1">
      <c r="A21" s="224"/>
      <c r="B21" s="453" t="s">
        <v>270</v>
      </c>
      <c r="C21" s="453" t="s">
        <v>309</v>
      </c>
      <c r="D21" s="89"/>
      <c r="E21" s="89"/>
      <c r="G21" s="540" t="s">
        <v>700</v>
      </c>
      <c r="H21" s="299"/>
      <c r="I21" s="299"/>
      <c r="J21" s="299"/>
      <c r="K21" s="541"/>
    </row>
    <row r="22" spans="1:11">
      <c r="A22" s="221" t="s">
        <v>287</v>
      </c>
      <c r="B22" s="451" t="s">
        <v>509</v>
      </c>
      <c r="C22" s="451" t="s">
        <v>511</v>
      </c>
      <c r="K22" s="340"/>
    </row>
    <row r="23" spans="1:11">
      <c r="A23" s="221" t="s">
        <v>288</v>
      </c>
      <c r="B23" s="451" t="s">
        <v>510</v>
      </c>
      <c r="C23" s="451" t="s">
        <v>290</v>
      </c>
      <c r="K23" s="340"/>
    </row>
    <row r="24" spans="1:11">
      <c r="A24" s="222" t="s">
        <v>280</v>
      </c>
      <c r="B24" s="452" t="s">
        <v>511</v>
      </c>
      <c r="C24" s="452" t="s">
        <v>511</v>
      </c>
      <c r="K24" s="340"/>
    </row>
    <row r="25" spans="1:11">
      <c r="K25" s="340"/>
    </row>
    <row r="26" spans="1:11" ht="15.75">
      <c r="A26" s="217" t="s">
        <v>626</v>
      </c>
      <c r="B26" s="227"/>
      <c r="C26" s="227"/>
      <c r="D26" s="227"/>
      <c r="E26" s="227"/>
      <c r="F26" s="227"/>
    </row>
    <row r="55" spans="1:11">
      <c r="G55" s="115"/>
      <c r="H55" s="115"/>
      <c r="I55" s="115"/>
    </row>
    <row r="56" spans="1:11">
      <c r="G56" s="115"/>
      <c r="H56" s="115"/>
      <c r="I56" s="115"/>
    </row>
    <row r="57" spans="1:11">
      <c r="G57" s="115"/>
      <c r="H57" s="115"/>
      <c r="I57" s="115"/>
    </row>
    <row r="58" spans="1:11" s="115" customFormat="1">
      <c r="A58" s="225" t="s">
        <v>537</v>
      </c>
      <c r="B58" s="226" t="s">
        <v>538</v>
      </c>
      <c r="C58" s="226" t="s">
        <v>539</v>
      </c>
      <c r="D58" s="596" t="s">
        <v>540</v>
      </c>
      <c r="E58" s="596"/>
      <c r="F58" s="596"/>
      <c r="K58"/>
    </row>
    <row r="59" spans="1:11" s="115" customFormat="1" ht="48.75" customHeight="1">
      <c r="A59" s="185" t="s">
        <v>541</v>
      </c>
      <c r="B59" s="186" t="s">
        <v>542</v>
      </c>
      <c r="C59" s="186" t="s">
        <v>542</v>
      </c>
      <c r="D59" s="597" t="s">
        <v>543</v>
      </c>
      <c r="E59" s="597"/>
      <c r="F59" s="597"/>
    </row>
    <row r="60" spans="1:11" s="115" customFormat="1" ht="51">
      <c r="A60" s="188" t="s">
        <v>544</v>
      </c>
      <c r="B60" s="183" t="s">
        <v>545</v>
      </c>
      <c r="C60" s="187" t="s">
        <v>546</v>
      </c>
      <c r="D60" s="597" t="s">
        <v>547</v>
      </c>
      <c r="E60" s="597"/>
      <c r="F60" s="605"/>
    </row>
    <row r="61" spans="1:11" s="115" customFormat="1" ht="25.5">
      <c r="A61" s="188" t="s">
        <v>548</v>
      </c>
      <c r="B61" s="184" t="s">
        <v>549</v>
      </c>
      <c r="C61" s="187" t="s">
        <v>550</v>
      </c>
      <c r="D61" s="597" t="s">
        <v>551</v>
      </c>
      <c r="E61" s="597"/>
      <c r="F61" s="597"/>
    </row>
    <row r="62" spans="1:11" s="115" customFormat="1" ht="51">
      <c r="A62" s="180" t="s">
        <v>552</v>
      </c>
      <c r="B62" s="178" t="s">
        <v>553</v>
      </c>
      <c r="C62" s="181" t="s">
        <v>554</v>
      </c>
      <c r="D62" s="595" t="s">
        <v>555</v>
      </c>
      <c r="E62" s="595"/>
      <c r="F62" s="595"/>
      <c r="G62"/>
      <c r="H62"/>
      <c r="I62"/>
    </row>
    <row r="63" spans="1:11" s="115" customFormat="1">
      <c r="G63"/>
      <c r="H63"/>
      <c r="I63"/>
    </row>
    <row r="64" spans="1:11" s="115" customFormat="1">
      <c r="G64"/>
      <c r="H64"/>
      <c r="I64"/>
    </row>
    <row r="65" spans="11:11">
      <c r="K65" s="115"/>
    </row>
  </sheetData>
  <mergeCells count="8">
    <mergeCell ref="D62:F62"/>
    <mergeCell ref="D58:F58"/>
    <mergeCell ref="D59:F59"/>
    <mergeCell ref="G1:K1"/>
    <mergeCell ref="G13:I13"/>
    <mergeCell ref="G2:K3"/>
    <mergeCell ref="D60:F60"/>
    <mergeCell ref="D61:F61"/>
  </mergeCells>
  <phoneticPr fontId="32" type="noConversion"/>
  <hyperlinks>
    <hyperlink ref="G21" r:id="rId1"/>
  </hyperlinks>
  <pageMargins left="0.75" right="0.75" top="1" bottom="1" header="0.5" footer="0.5"/>
  <pageSetup orientation="portrait" r:id="rId2"/>
  <headerFooter alignWithMargins="0"/>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indexed="8"/>
  </sheetPr>
  <dimension ref="A1:BN191"/>
  <sheetViews>
    <sheetView workbookViewId="0">
      <pane xSplit="6" ySplit="5" topLeftCell="G6" activePane="bottomRight" state="frozen"/>
      <selection pane="topRight" activeCell="F1" sqref="F1"/>
      <selection pane="bottomLeft" activeCell="A19" sqref="A19"/>
      <selection pane="bottomRight" activeCell="F3" sqref="F3"/>
    </sheetView>
  </sheetViews>
  <sheetFormatPr defaultRowHeight="12.75"/>
  <cols>
    <col min="1" max="1" width="10.140625" style="115" customWidth="1"/>
    <col min="2" max="2" width="29.7109375" style="115" bestFit="1" customWidth="1"/>
    <col min="3" max="3" width="26.42578125" style="115" bestFit="1" customWidth="1"/>
    <col min="4" max="4" width="26.42578125" style="115" customWidth="1"/>
    <col min="5" max="9" width="11.140625" style="115" customWidth="1"/>
    <col min="10" max="19" width="12.140625" style="115" customWidth="1"/>
    <col min="20" max="20" width="12.140625" style="122" customWidth="1"/>
    <col min="21" max="65" width="12.140625" style="115" customWidth="1"/>
    <col min="66" max="66" width="12.140625" style="145" customWidth="1"/>
    <col min="67" max="16384" width="9.140625" style="115"/>
  </cols>
  <sheetData>
    <row r="1" spans="1:66">
      <c r="A1" s="400" t="s">
        <v>560</v>
      </c>
      <c r="B1" s="374"/>
      <c r="C1" s="401"/>
      <c r="D1" s="401"/>
      <c r="E1" s="401"/>
      <c r="F1" s="401"/>
      <c r="G1" s="401"/>
      <c r="H1" s="401"/>
      <c r="I1" s="401"/>
      <c r="J1" s="401"/>
      <c r="K1" s="401"/>
      <c r="L1" s="401"/>
      <c r="M1" s="401"/>
      <c r="N1" s="401"/>
      <c r="O1" s="401"/>
      <c r="P1" s="401"/>
      <c r="Q1" s="401"/>
      <c r="R1" s="401"/>
      <c r="S1" s="401"/>
      <c r="T1" s="402"/>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row>
    <row r="4" spans="1:66" ht="13.5" thickBot="1">
      <c r="C4" s="6"/>
      <c r="D4" s="6"/>
      <c r="E4" s="122"/>
      <c r="F4" s="122"/>
      <c r="G4" s="122"/>
      <c r="H4" s="122"/>
      <c r="I4" s="122"/>
      <c r="J4" s="122"/>
      <c r="K4" s="122"/>
      <c r="L4" s="122"/>
      <c r="M4" s="122"/>
      <c r="N4" s="122"/>
      <c r="O4" s="122"/>
      <c r="P4" s="122"/>
      <c r="Q4" s="122"/>
      <c r="R4" s="122"/>
      <c r="S4" s="122"/>
      <c r="U4" s="122"/>
      <c r="V4" s="122"/>
      <c r="W4" s="122"/>
      <c r="X4" s="122"/>
      <c r="Y4" s="122"/>
      <c r="Z4" s="122"/>
      <c r="AA4" s="122"/>
      <c r="AB4" s="122"/>
      <c r="AC4" s="122"/>
      <c r="AD4" s="122"/>
      <c r="AE4" s="122"/>
      <c r="AF4" s="122"/>
      <c r="AG4" s="122"/>
      <c r="AH4" s="122"/>
      <c r="AI4" s="122"/>
      <c r="AJ4" s="122"/>
      <c r="AK4" s="122"/>
      <c r="AL4" s="122"/>
      <c r="AM4" s="122"/>
      <c r="AN4" s="122"/>
      <c r="AO4" s="122"/>
      <c r="AP4" s="122"/>
      <c r="AQ4" s="122"/>
      <c r="AR4" s="122"/>
      <c r="AS4" s="122"/>
      <c r="AT4" s="122"/>
      <c r="AU4" s="122"/>
      <c r="AV4" s="122"/>
      <c r="AW4" s="122"/>
      <c r="AX4" s="122"/>
      <c r="AY4" s="122"/>
      <c r="AZ4" s="122"/>
      <c r="BA4" s="122"/>
      <c r="BB4" s="122"/>
      <c r="BC4" s="122"/>
      <c r="BD4" s="122"/>
      <c r="BE4" s="122"/>
      <c r="BF4" s="122"/>
      <c r="BG4" s="122"/>
      <c r="BH4" s="122"/>
      <c r="BI4" s="122"/>
      <c r="BJ4" s="122"/>
      <c r="BK4" s="122"/>
      <c r="BL4" s="122"/>
      <c r="BM4" s="122"/>
      <c r="BN4" s="122"/>
    </row>
    <row r="5" spans="1:66" s="106" customFormat="1" ht="24.75" customHeight="1">
      <c r="A5" s="501" t="s">
        <v>518</v>
      </c>
      <c r="B5" s="502" t="s">
        <v>51</v>
      </c>
      <c r="C5" s="503" t="s">
        <v>285</v>
      </c>
      <c r="D5" s="504" t="s">
        <v>376</v>
      </c>
      <c r="E5" s="505" t="s">
        <v>761</v>
      </c>
      <c r="F5" s="506" t="s">
        <v>762</v>
      </c>
      <c r="G5" s="506" t="s">
        <v>763</v>
      </c>
      <c r="H5" s="506" t="s">
        <v>764</v>
      </c>
      <c r="I5" s="506" t="s">
        <v>765</v>
      </c>
      <c r="J5" s="506" t="s">
        <v>766</v>
      </c>
      <c r="K5" s="506" t="s">
        <v>767</v>
      </c>
      <c r="L5" s="506" t="s">
        <v>768</v>
      </c>
      <c r="M5" s="506" t="s">
        <v>769</v>
      </c>
      <c r="N5" s="506" t="s">
        <v>770</v>
      </c>
      <c r="O5" s="506" t="s">
        <v>771</v>
      </c>
      <c r="P5" s="506" t="s">
        <v>772</v>
      </c>
      <c r="Q5" s="506" t="s">
        <v>773</v>
      </c>
      <c r="R5" s="506" t="s">
        <v>774</v>
      </c>
      <c r="S5" s="506" t="s">
        <v>775</v>
      </c>
      <c r="T5" s="506" t="s">
        <v>776</v>
      </c>
      <c r="U5" s="506" t="s">
        <v>777</v>
      </c>
      <c r="V5" s="506" t="s">
        <v>778</v>
      </c>
      <c r="W5" s="506" t="s">
        <v>779</v>
      </c>
      <c r="X5" s="506" t="s">
        <v>780</v>
      </c>
      <c r="Y5" s="506" t="s">
        <v>781</v>
      </c>
      <c r="Z5" s="506" t="s">
        <v>782</v>
      </c>
      <c r="AA5" s="506" t="s">
        <v>783</v>
      </c>
      <c r="AB5" s="506" t="s">
        <v>784</v>
      </c>
      <c r="AC5" s="506" t="s">
        <v>785</v>
      </c>
      <c r="AD5" s="506" t="s">
        <v>786</v>
      </c>
      <c r="AE5" s="506" t="s">
        <v>787</v>
      </c>
      <c r="AF5" s="506" t="s">
        <v>788</v>
      </c>
      <c r="AG5" s="506" t="s">
        <v>789</v>
      </c>
      <c r="AH5" s="506" t="s">
        <v>790</v>
      </c>
      <c r="AI5" s="506" t="s">
        <v>791</v>
      </c>
      <c r="AJ5" s="506" t="s">
        <v>792</v>
      </c>
      <c r="AK5" s="506" t="s">
        <v>793</v>
      </c>
      <c r="AL5" s="506" t="s">
        <v>794</v>
      </c>
      <c r="AM5" s="506" t="s">
        <v>795</v>
      </c>
      <c r="AN5" s="506" t="s">
        <v>796</v>
      </c>
      <c r="AO5" s="506" t="s">
        <v>797</v>
      </c>
      <c r="AP5" s="506" t="s">
        <v>798</v>
      </c>
      <c r="AQ5" s="506" t="s">
        <v>799</v>
      </c>
      <c r="AR5" s="506" t="s">
        <v>800</v>
      </c>
      <c r="AS5" s="506" t="s">
        <v>801</v>
      </c>
      <c r="AT5" s="506" t="s">
        <v>802</v>
      </c>
      <c r="AU5" s="506" t="s">
        <v>803</v>
      </c>
      <c r="AV5" s="506" t="s">
        <v>804</v>
      </c>
      <c r="AW5" s="506" t="s">
        <v>805</v>
      </c>
      <c r="AX5" s="506" t="s">
        <v>806</v>
      </c>
      <c r="AY5" s="506" t="s">
        <v>807</v>
      </c>
      <c r="AZ5" s="506" t="s">
        <v>808</v>
      </c>
      <c r="BA5" s="506" t="s">
        <v>809</v>
      </c>
      <c r="BB5" s="506" t="s">
        <v>810</v>
      </c>
      <c r="BC5" s="506" t="s">
        <v>811</v>
      </c>
      <c r="BD5" s="506" t="s">
        <v>812</v>
      </c>
      <c r="BE5" s="506" t="s">
        <v>813</v>
      </c>
      <c r="BF5" s="506" t="s">
        <v>814</v>
      </c>
      <c r="BG5" s="506" t="s">
        <v>815</v>
      </c>
      <c r="BH5" s="506" t="s">
        <v>816</v>
      </c>
      <c r="BI5" s="506" t="s">
        <v>817</v>
      </c>
      <c r="BJ5" s="506" t="s">
        <v>818</v>
      </c>
      <c r="BK5" s="506" t="s">
        <v>819</v>
      </c>
      <c r="BL5" s="506" t="s">
        <v>820</v>
      </c>
      <c r="BM5" s="506" t="s">
        <v>821</v>
      </c>
      <c r="BN5" s="507" t="s">
        <v>822</v>
      </c>
    </row>
    <row r="6" spans="1:66" s="54" customFormat="1" ht="12.75" customHeight="1">
      <c r="A6" s="435">
        <v>0</v>
      </c>
      <c r="B6" s="436" t="s">
        <v>671</v>
      </c>
      <c r="C6" s="436" t="s">
        <v>672</v>
      </c>
      <c r="D6" s="436" t="s">
        <v>28</v>
      </c>
      <c r="E6" s="508">
        <v>4.1658435686986151</v>
      </c>
      <c r="F6" s="508">
        <v>4.216899063321156</v>
      </c>
      <c r="G6" s="508">
        <v>4.2153511675955642</v>
      </c>
      <c r="H6" s="508">
        <v>4.2942598402150347</v>
      </c>
      <c r="I6" s="508">
        <v>4.4287409347511764</v>
      </c>
      <c r="J6" s="508">
        <v>4.5320483409935211</v>
      </c>
      <c r="K6" s="508">
        <v>4.6652917427518572</v>
      </c>
      <c r="L6" s="508">
        <v>4.7762938009840159</v>
      </c>
      <c r="M6" s="508">
        <v>4.8569706168473612</v>
      </c>
      <c r="N6" s="508">
        <v>4.9333349485120594</v>
      </c>
      <c r="O6" s="508">
        <v>5.0054494641239762</v>
      </c>
      <c r="P6" s="508">
        <v>5.0733737398695986</v>
      </c>
      <c r="Q6" s="508">
        <v>5.1371586216597107</v>
      </c>
      <c r="R6" s="508">
        <v>5.196853492877997</v>
      </c>
      <c r="S6" s="508">
        <v>5.2525016883212263</v>
      </c>
      <c r="T6" s="508">
        <v>5.3041429285376998</v>
      </c>
      <c r="U6" s="508">
        <v>5.3518125003945203</v>
      </c>
      <c r="V6" s="508">
        <v>5.3955441090580818</v>
      </c>
      <c r="W6" s="508">
        <v>5.435365700589637</v>
      </c>
      <c r="X6" s="508">
        <v>5.4713045233211952</v>
      </c>
      <c r="Y6" s="508">
        <v>5.5033822269392267</v>
      </c>
      <c r="Z6" s="508">
        <v>5.5316210240927406</v>
      </c>
      <c r="AA6" s="508">
        <v>5.5560369909487521</v>
      </c>
      <c r="AB6" s="508">
        <v>5.5766459756426157</v>
      </c>
      <c r="AC6" s="508">
        <v>5.5934605405305176</v>
      </c>
      <c r="AD6" s="508">
        <v>5.6064909191535213</v>
      </c>
      <c r="AE6" s="508">
        <v>5.6064909191535213</v>
      </c>
      <c r="AF6" s="508">
        <v>5.6064909191535213</v>
      </c>
      <c r="AG6" s="508">
        <v>5.6064909191535213</v>
      </c>
      <c r="AH6" s="508">
        <v>5.6064909191535213</v>
      </c>
      <c r="AI6" s="508">
        <v>5.6064909191535213</v>
      </c>
      <c r="AJ6" s="508">
        <v>5.6064909191535213</v>
      </c>
      <c r="AK6" s="508">
        <v>5.6064909191535213</v>
      </c>
      <c r="AL6" s="508">
        <v>5.6064909191535213</v>
      </c>
      <c r="AM6" s="508">
        <v>5.6064909191535213</v>
      </c>
      <c r="AN6" s="508">
        <v>5.6064909191535213</v>
      </c>
      <c r="AO6" s="508">
        <v>5.6064909191535213</v>
      </c>
      <c r="AP6" s="508">
        <v>5.6064909191535213</v>
      </c>
      <c r="AQ6" s="508">
        <v>5.6064909191535213</v>
      </c>
      <c r="AR6" s="508">
        <v>5.6064909191535213</v>
      </c>
      <c r="AS6" s="508">
        <v>5.6064909191535213</v>
      </c>
      <c r="AT6" s="508">
        <v>5.6064909191535213</v>
      </c>
      <c r="AU6" s="508">
        <v>5.6064909191535213</v>
      </c>
      <c r="AV6" s="508">
        <v>5.6064909191535213</v>
      </c>
      <c r="AW6" s="508">
        <v>5.6064909191535213</v>
      </c>
      <c r="AX6" s="508">
        <v>5.6064909191535213</v>
      </c>
      <c r="AY6" s="508">
        <v>5.6064909191535213</v>
      </c>
      <c r="AZ6" s="508">
        <v>5.6064909191535213</v>
      </c>
      <c r="BA6" s="508">
        <v>5.6064909191535213</v>
      </c>
      <c r="BB6" s="508">
        <v>5.6064909191535213</v>
      </c>
      <c r="BC6" s="508">
        <v>5.6064909191535213</v>
      </c>
      <c r="BD6" s="508">
        <v>5.6064909191535213</v>
      </c>
      <c r="BE6" s="508">
        <v>5.6064909191535213</v>
      </c>
      <c r="BF6" s="508">
        <v>5.6064909191535213</v>
      </c>
      <c r="BG6" s="508">
        <v>5.6064909191535213</v>
      </c>
      <c r="BH6" s="508">
        <v>5.6064909191535213</v>
      </c>
      <c r="BI6" s="509"/>
      <c r="BJ6" s="509"/>
      <c r="BK6" s="509"/>
      <c r="BL6" s="509"/>
      <c r="BM6" s="509"/>
      <c r="BN6" s="510"/>
    </row>
    <row r="7" spans="1:66" s="54" customFormat="1" ht="12.75" customHeight="1">
      <c r="A7" s="435">
        <v>0</v>
      </c>
      <c r="B7" s="436"/>
      <c r="C7" s="436" t="s">
        <v>673</v>
      </c>
      <c r="D7" s="436" t="s">
        <v>33</v>
      </c>
      <c r="E7" s="511">
        <v>2.8317420640737625</v>
      </c>
      <c r="F7" s="511">
        <v>2.8664471578538211</v>
      </c>
      <c r="G7" s="511">
        <v>2.8653949720564733</v>
      </c>
      <c r="H7" s="511">
        <v>2.9190333297604774</v>
      </c>
      <c r="I7" s="511">
        <v>3.0104471733051681</v>
      </c>
      <c r="J7" s="511">
        <v>3.0806706281619212</v>
      </c>
      <c r="K7" s="511">
        <v>3.1712431471000802</v>
      </c>
      <c r="L7" s="511">
        <v>3.2466970599297844</v>
      </c>
      <c r="M7" s="511">
        <v>3.3015373172050082</v>
      </c>
      <c r="N7" s="511">
        <v>3.353446153099525</v>
      </c>
      <c r="O7" s="511">
        <v>3.4024661664343903</v>
      </c>
      <c r="P7" s="511">
        <v>3.4486378542639242</v>
      </c>
      <c r="Q7" s="511">
        <v>3.4919957792167948</v>
      </c>
      <c r="R7" s="511">
        <v>3.532573509765399</v>
      </c>
      <c r="S7" s="511">
        <v>3.5704005028408057</v>
      </c>
      <c r="T7" s="511">
        <v>3.6055037585801002</v>
      </c>
      <c r="U7" s="511">
        <v>3.6379072633150407</v>
      </c>
      <c r="V7" s="511">
        <v>3.6676339282125672</v>
      </c>
      <c r="W7" s="511">
        <v>3.6947027496742177</v>
      </c>
      <c r="X7" s="511">
        <v>3.7191322498184194</v>
      </c>
      <c r="Y7" s="511">
        <v>3.740937145070991</v>
      </c>
      <c r="Z7" s="511">
        <v>3.760132534532874</v>
      </c>
      <c r="AA7" s="511">
        <v>3.7767293460167957</v>
      </c>
      <c r="AB7" s="511">
        <v>3.7907383523304188</v>
      </c>
      <c r="AC7" s="511">
        <v>3.8021680927652102</v>
      </c>
      <c r="AD7" s="511">
        <v>3.8110255235950228</v>
      </c>
      <c r="AE7" s="511">
        <v>3.8110255235950228</v>
      </c>
      <c r="AF7" s="511">
        <v>3.8110255235950228</v>
      </c>
      <c r="AG7" s="511">
        <v>3.8110255235950228</v>
      </c>
      <c r="AH7" s="511">
        <v>3.8110255235950228</v>
      </c>
      <c r="AI7" s="511">
        <v>3.8110255235950228</v>
      </c>
      <c r="AJ7" s="511">
        <v>3.8110255235950228</v>
      </c>
      <c r="AK7" s="511">
        <v>3.8110255235950228</v>
      </c>
      <c r="AL7" s="511">
        <v>3.8110255235950228</v>
      </c>
      <c r="AM7" s="511">
        <v>3.8110255235950228</v>
      </c>
      <c r="AN7" s="511">
        <v>3.8110255235950228</v>
      </c>
      <c r="AO7" s="511">
        <v>3.8110255235950228</v>
      </c>
      <c r="AP7" s="511">
        <v>3.8110255235950228</v>
      </c>
      <c r="AQ7" s="511">
        <v>3.8110255235950228</v>
      </c>
      <c r="AR7" s="511">
        <v>3.8110255235950228</v>
      </c>
      <c r="AS7" s="511">
        <v>3.8110255235950228</v>
      </c>
      <c r="AT7" s="511">
        <v>3.8110255235950228</v>
      </c>
      <c r="AU7" s="511">
        <v>3.8110255235950228</v>
      </c>
      <c r="AV7" s="511">
        <v>3.8110255235950228</v>
      </c>
      <c r="AW7" s="511">
        <v>3.8110255235950228</v>
      </c>
      <c r="AX7" s="511">
        <v>3.8110255235950228</v>
      </c>
      <c r="AY7" s="511">
        <v>3.8110255235950228</v>
      </c>
      <c r="AZ7" s="511">
        <v>3.8110255235950228</v>
      </c>
      <c r="BA7" s="511">
        <v>3.8110255235950228</v>
      </c>
      <c r="BB7" s="511">
        <v>3.8110255235950228</v>
      </c>
      <c r="BC7" s="511">
        <v>3.8110255235950228</v>
      </c>
      <c r="BD7" s="511">
        <v>3.8110255235950228</v>
      </c>
      <c r="BE7" s="511">
        <v>3.8110255235950228</v>
      </c>
      <c r="BF7" s="511">
        <v>3.8110255235950228</v>
      </c>
      <c r="BG7" s="511">
        <v>3.8110255235950228</v>
      </c>
      <c r="BH7" s="511">
        <v>3.8110255235950228</v>
      </c>
      <c r="BI7" s="512"/>
      <c r="BJ7" s="512"/>
      <c r="BK7" s="512"/>
      <c r="BL7" s="512"/>
      <c r="BM7" s="512"/>
      <c r="BN7" s="513"/>
    </row>
    <row r="8" spans="1:66" s="54" customFormat="1" ht="12.75" customHeight="1">
      <c r="A8" s="437">
        <v>0</v>
      </c>
      <c r="B8" s="438" t="s">
        <v>52</v>
      </c>
      <c r="C8" s="207" t="s">
        <v>53</v>
      </c>
      <c r="D8" s="207" t="s">
        <v>674</v>
      </c>
      <c r="E8" s="511">
        <v>3.2279834468946618</v>
      </c>
      <c r="F8" s="511">
        <v>3.2616425302500449</v>
      </c>
      <c r="G8" s="511">
        <v>3.2606229498584569</v>
      </c>
      <c r="H8" s="511">
        <v>3.3125288707009544</v>
      </c>
      <c r="I8" s="511">
        <v>3.4006659834223205</v>
      </c>
      <c r="J8" s="511">
        <v>3.4681023458367561</v>
      </c>
      <c r="K8" s="511">
        <v>3.5547446128223017</v>
      </c>
      <c r="L8" s="511">
        <v>3.6266439371889772</v>
      </c>
      <c r="M8" s="511">
        <v>3.6787449522143492</v>
      </c>
      <c r="N8" s="511">
        <v>3.7279427368960185</v>
      </c>
      <c r="O8" s="511">
        <v>3.7742988857051571</v>
      </c>
      <c r="P8" s="511">
        <v>3.8178709056990487</v>
      </c>
      <c r="Q8" s="511">
        <v>3.858708812314394</v>
      </c>
      <c r="R8" s="511">
        <v>3.8968599787977927</v>
      </c>
      <c r="S8" s="511">
        <v>3.9323663555316601</v>
      </c>
      <c r="T8" s="511">
        <v>3.9652661679981422</v>
      </c>
      <c r="U8" s="511">
        <v>3.9955935140867598</v>
      </c>
      <c r="V8" s="511">
        <v>4.0233802819357409</v>
      </c>
      <c r="W8" s="511">
        <v>4.0486535831204451</v>
      </c>
      <c r="X8" s="511">
        <v>4.0714390465530679</v>
      </c>
      <c r="Y8" s="511">
        <v>4.0917577752311214</v>
      </c>
      <c r="Z8" s="511">
        <v>4.1096303094733919</v>
      </c>
      <c r="AA8" s="511">
        <v>4.1250724325667445</v>
      </c>
      <c r="AB8" s="511">
        <v>4.1380989533903474</v>
      </c>
      <c r="AC8" s="511">
        <v>4.1487218056271304</v>
      </c>
      <c r="AD8" s="511">
        <v>4.1569506819757676</v>
      </c>
      <c r="AE8" s="511">
        <v>4.1569506819757676</v>
      </c>
      <c r="AF8" s="511">
        <v>4.1569506819757676</v>
      </c>
      <c r="AG8" s="511">
        <v>4.1569506819757676</v>
      </c>
      <c r="AH8" s="511">
        <v>4.1569506819757676</v>
      </c>
      <c r="AI8" s="511">
        <v>4.1569506819757676</v>
      </c>
      <c r="AJ8" s="511">
        <v>4.1569506819757676</v>
      </c>
      <c r="AK8" s="511">
        <v>4.1569506819757676</v>
      </c>
      <c r="AL8" s="511">
        <v>4.1569506819757676</v>
      </c>
      <c r="AM8" s="511">
        <v>4.1569506819757676</v>
      </c>
      <c r="AN8" s="511">
        <v>4.1569506819757676</v>
      </c>
      <c r="AO8" s="511">
        <v>4.1569506819757676</v>
      </c>
      <c r="AP8" s="511">
        <v>4.1569506819757676</v>
      </c>
      <c r="AQ8" s="511">
        <v>4.1569506819757676</v>
      </c>
      <c r="AR8" s="511">
        <v>4.1569506819757676</v>
      </c>
      <c r="AS8" s="511">
        <v>4.1569506819757676</v>
      </c>
      <c r="AT8" s="511">
        <v>4.1569506819757676</v>
      </c>
      <c r="AU8" s="511">
        <v>4.1569506819757676</v>
      </c>
      <c r="AV8" s="511">
        <v>4.1569506819757676</v>
      </c>
      <c r="AW8" s="511">
        <v>4.1569506819757676</v>
      </c>
      <c r="AX8" s="511">
        <v>4.1569506819757676</v>
      </c>
      <c r="AY8" s="511">
        <v>4.1569506819757676</v>
      </c>
      <c r="AZ8" s="511">
        <v>4.1569506819757676</v>
      </c>
      <c r="BA8" s="511">
        <v>4.1569506819757676</v>
      </c>
      <c r="BB8" s="511">
        <v>4.1569506819757676</v>
      </c>
      <c r="BC8" s="511">
        <v>4.1569506819757676</v>
      </c>
      <c r="BD8" s="511">
        <v>4.1569506819757676</v>
      </c>
      <c r="BE8" s="511">
        <v>4.1569506819757676</v>
      </c>
      <c r="BF8" s="511">
        <v>4.1569506819757676</v>
      </c>
      <c r="BG8" s="511">
        <v>4.1569506819757676</v>
      </c>
      <c r="BH8" s="511">
        <v>4.1569506819757676</v>
      </c>
      <c r="BI8" s="512"/>
      <c r="BJ8" s="512"/>
      <c r="BK8" s="512"/>
      <c r="BL8" s="512"/>
      <c r="BM8" s="512"/>
      <c r="BN8" s="513"/>
    </row>
    <row r="9" spans="1:66" s="54" customFormat="1" ht="12.75" customHeight="1">
      <c r="A9" s="437">
        <v>0</v>
      </c>
      <c r="B9" s="439" t="s">
        <v>54</v>
      </c>
      <c r="C9" s="207" t="s">
        <v>55</v>
      </c>
      <c r="D9" s="207" t="s">
        <v>674</v>
      </c>
      <c r="E9" s="511">
        <v>3.0749130437978738</v>
      </c>
      <c r="F9" s="511">
        <v>3.1069760193844789</v>
      </c>
      <c r="G9" s="511">
        <v>3.1060047873144039</v>
      </c>
      <c r="H9" s="511">
        <v>3.1554493385875766</v>
      </c>
      <c r="I9" s="511">
        <v>3.2394070050403987</v>
      </c>
      <c r="J9" s="511">
        <v>3.3036455470979518</v>
      </c>
      <c r="K9" s="511">
        <v>3.3861792531348791</v>
      </c>
      <c r="L9" s="511">
        <v>3.4546691242796737</v>
      </c>
      <c r="M9" s="511">
        <v>3.504299518404137</v>
      </c>
      <c r="N9" s="511">
        <v>3.5511643528533825</v>
      </c>
      <c r="O9" s="511">
        <v>3.595322301299674</v>
      </c>
      <c r="P9" s="511">
        <v>3.6368281438258272</v>
      </c>
      <c r="Q9" s="511">
        <v>3.6757295241453969</v>
      </c>
      <c r="R9" s="511">
        <v>3.7120715690740229</v>
      </c>
      <c r="S9" s="511">
        <v>3.7458942397144193</v>
      </c>
      <c r="T9" s="511">
        <v>3.7772339489031421</v>
      </c>
      <c r="U9" s="511">
        <v>3.8061231776138325</v>
      </c>
      <c r="V9" s="511">
        <v>3.8325923018548544</v>
      </c>
      <c r="W9" s="511">
        <v>3.8566671475754664</v>
      </c>
      <c r="X9" s="511">
        <v>3.8783721283693899</v>
      </c>
      <c r="Y9" s="511">
        <v>3.8977273465337334</v>
      </c>
      <c r="Z9" s="511">
        <v>3.9147523683690069</v>
      </c>
      <c r="AA9" s="511">
        <v>3.9294622287214076</v>
      </c>
      <c r="AB9" s="511">
        <v>3.9418710342356782</v>
      </c>
      <c r="AC9" s="511">
        <v>3.9519901527016188</v>
      </c>
      <c r="AD9" s="511">
        <v>3.9598288171918492</v>
      </c>
      <c r="AE9" s="511">
        <v>3.9598288171918492</v>
      </c>
      <c r="AF9" s="511">
        <v>3.9598288171918492</v>
      </c>
      <c r="AG9" s="511">
        <v>3.9598288171918492</v>
      </c>
      <c r="AH9" s="511">
        <v>3.9598288171918492</v>
      </c>
      <c r="AI9" s="511">
        <v>3.9598288171918492</v>
      </c>
      <c r="AJ9" s="511">
        <v>3.9598288171918492</v>
      </c>
      <c r="AK9" s="511">
        <v>3.9598288171918492</v>
      </c>
      <c r="AL9" s="511">
        <v>3.9598288171918492</v>
      </c>
      <c r="AM9" s="511">
        <v>3.9598288171918492</v>
      </c>
      <c r="AN9" s="511">
        <v>3.9598288171918492</v>
      </c>
      <c r="AO9" s="511">
        <v>3.9598288171918492</v>
      </c>
      <c r="AP9" s="511">
        <v>3.9598288171918492</v>
      </c>
      <c r="AQ9" s="511">
        <v>3.9598288171918492</v>
      </c>
      <c r="AR9" s="511">
        <v>3.9598288171918492</v>
      </c>
      <c r="AS9" s="511">
        <v>3.9598288171918492</v>
      </c>
      <c r="AT9" s="511">
        <v>3.9598288171918492</v>
      </c>
      <c r="AU9" s="511">
        <v>3.9598288171918492</v>
      </c>
      <c r="AV9" s="511">
        <v>3.9598288171918492</v>
      </c>
      <c r="AW9" s="511">
        <v>3.9598288171918492</v>
      </c>
      <c r="AX9" s="511">
        <v>3.9598288171918492</v>
      </c>
      <c r="AY9" s="511">
        <v>3.9598288171918492</v>
      </c>
      <c r="AZ9" s="511">
        <v>3.9598288171918492</v>
      </c>
      <c r="BA9" s="511">
        <v>3.9598288171918492</v>
      </c>
      <c r="BB9" s="511">
        <v>3.9598288171918492</v>
      </c>
      <c r="BC9" s="511">
        <v>3.9598288171918492</v>
      </c>
      <c r="BD9" s="511">
        <v>3.9598288171918492</v>
      </c>
      <c r="BE9" s="511">
        <v>3.9598288171918492</v>
      </c>
      <c r="BF9" s="511">
        <v>3.9598288171918492</v>
      </c>
      <c r="BG9" s="511">
        <v>3.9598288171918492</v>
      </c>
      <c r="BH9" s="511">
        <v>3.9598288171918492</v>
      </c>
      <c r="BI9" s="512"/>
      <c r="BJ9" s="512"/>
      <c r="BK9" s="512"/>
      <c r="BL9" s="512"/>
      <c r="BM9" s="512"/>
      <c r="BN9" s="513"/>
    </row>
    <row r="10" spans="1:66" s="54" customFormat="1" ht="12.75" customHeight="1">
      <c r="A10" s="437">
        <v>0</v>
      </c>
      <c r="B10" s="439" t="s">
        <v>56</v>
      </c>
      <c r="C10" s="207" t="s">
        <v>57</v>
      </c>
      <c r="D10" s="207" t="s">
        <v>675</v>
      </c>
      <c r="E10" s="511">
        <v>3.0896894758687914</v>
      </c>
      <c r="F10" s="511">
        <v>3.1275559059973279</v>
      </c>
      <c r="G10" s="511">
        <v>3.1264078750993272</v>
      </c>
      <c r="H10" s="511">
        <v>3.1849322270886935</v>
      </c>
      <c r="I10" s="511">
        <v>3.284673087646603</v>
      </c>
      <c r="J10" s="511">
        <v>3.3612932968749551</v>
      </c>
      <c r="K10" s="511">
        <v>3.4601161953714286</v>
      </c>
      <c r="L10" s="511">
        <v>3.5424433124280141</v>
      </c>
      <c r="M10" s="511">
        <v>3.6022790467298309</v>
      </c>
      <c r="N10" s="511">
        <v>3.6589163323084346</v>
      </c>
      <c r="O10" s="511">
        <v>3.712401648372071</v>
      </c>
      <c r="P10" s="511">
        <v>3.7627791809093338</v>
      </c>
      <c r="Q10" s="511">
        <v>3.8100866409078877</v>
      </c>
      <c r="R10" s="511">
        <v>3.8543606546400211</v>
      </c>
      <c r="S10" s="511">
        <v>3.8956333623105466</v>
      </c>
      <c r="T10" s="511">
        <v>3.9339342235374342</v>
      </c>
      <c r="U10" s="511">
        <v>3.9692894096015139</v>
      </c>
      <c r="V10" s="511">
        <v>4.0017239186805069</v>
      </c>
      <c r="W10" s="511">
        <v>4.0312584775851814</v>
      </c>
      <c r="X10" s="511">
        <v>4.0579132956400752</v>
      </c>
      <c r="Y10" s="511">
        <v>4.0817044298111629</v>
      </c>
      <c r="Z10" s="511">
        <v>4.1026483545979646</v>
      </c>
      <c r="AA10" s="511">
        <v>4.1207569932432095</v>
      </c>
      <c r="AB10" s="511">
        <v>4.1360420998649303</v>
      </c>
      <c r="AC10" s="511">
        <v>4.148512991610799</v>
      </c>
      <c r="AD10" s="511">
        <v>4.1581772584115466</v>
      </c>
      <c r="AE10" s="511">
        <v>4.1581772584115466</v>
      </c>
      <c r="AF10" s="511">
        <v>4.1581772584115466</v>
      </c>
      <c r="AG10" s="511">
        <v>4.1581772584115466</v>
      </c>
      <c r="AH10" s="511">
        <v>4.1581772584115466</v>
      </c>
      <c r="AI10" s="511">
        <v>4.1581772584115466</v>
      </c>
      <c r="AJ10" s="511">
        <v>4.1581772584115466</v>
      </c>
      <c r="AK10" s="511">
        <v>4.1581772584115466</v>
      </c>
      <c r="AL10" s="511">
        <v>4.1581772584115466</v>
      </c>
      <c r="AM10" s="511">
        <v>4.1581772584115466</v>
      </c>
      <c r="AN10" s="511">
        <v>4.1581772584115466</v>
      </c>
      <c r="AO10" s="511">
        <v>4.1581772584115466</v>
      </c>
      <c r="AP10" s="511">
        <v>4.1581772584115466</v>
      </c>
      <c r="AQ10" s="511">
        <v>4.1581772584115466</v>
      </c>
      <c r="AR10" s="511">
        <v>4.1581772584115466</v>
      </c>
      <c r="AS10" s="511">
        <v>4.1581772584115466</v>
      </c>
      <c r="AT10" s="511">
        <v>4.1581772584115466</v>
      </c>
      <c r="AU10" s="511">
        <v>4.1581772584115466</v>
      </c>
      <c r="AV10" s="511">
        <v>4.1581772584115466</v>
      </c>
      <c r="AW10" s="511">
        <v>4.1581772584115466</v>
      </c>
      <c r="AX10" s="511">
        <v>4.1581772584115466</v>
      </c>
      <c r="AY10" s="511">
        <v>4.1581772584115466</v>
      </c>
      <c r="AZ10" s="511">
        <v>4.1581772584115466</v>
      </c>
      <c r="BA10" s="511">
        <v>4.1581772584115466</v>
      </c>
      <c r="BB10" s="511">
        <v>4.1581772584115466</v>
      </c>
      <c r="BC10" s="511">
        <v>4.1581772584115466</v>
      </c>
      <c r="BD10" s="511">
        <v>4.1581772584115466</v>
      </c>
      <c r="BE10" s="511">
        <v>4.1581772584115466</v>
      </c>
      <c r="BF10" s="511">
        <v>4.1581772584115466</v>
      </c>
      <c r="BG10" s="511">
        <v>4.1581772584115466</v>
      </c>
      <c r="BH10" s="511">
        <v>4.1581772584115466</v>
      </c>
      <c r="BI10" s="512"/>
      <c r="BJ10" s="512"/>
      <c r="BK10" s="512"/>
      <c r="BL10" s="512"/>
      <c r="BM10" s="512"/>
      <c r="BN10" s="513"/>
    </row>
    <row r="11" spans="1:66" s="54" customFormat="1" ht="12.75" customHeight="1">
      <c r="A11" s="437">
        <v>0</v>
      </c>
      <c r="B11" s="439" t="s">
        <v>71</v>
      </c>
      <c r="C11" s="207" t="s">
        <v>72</v>
      </c>
      <c r="D11" s="207" t="s">
        <v>78</v>
      </c>
      <c r="E11" s="511">
        <v>2.8035058476510608</v>
      </c>
      <c r="F11" s="511">
        <v>2.8327387847357195</v>
      </c>
      <c r="G11" s="511">
        <v>2.8318532784631527</v>
      </c>
      <c r="H11" s="511">
        <v>2.8769336064771158</v>
      </c>
      <c r="I11" s="511">
        <v>2.953480749600522</v>
      </c>
      <c r="J11" s="511">
        <v>3.0120492768199103</v>
      </c>
      <c r="K11" s="511">
        <v>3.0872981453918342</v>
      </c>
      <c r="L11" s="511">
        <v>3.1497427581416444</v>
      </c>
      <c r="M11" s="511">
        <v>3.1949925255878506</v>
      </c>
      <c r="N11" s="511">
        <v>3.2377208354802769</v>
      </c>
      <c r="O11" s="511">
        <v>3.2779811826595742</v>
      </c>
      <c r="P11" s="511">
        <v>3.3158235120446138</v>
      </c>
      <c r="Q11" s="511">
        <v>3.3512912620766309</v>
      </c>
      <c r="R11" s="511">
        <v>3.3844255764529358</v>
      </c>
      <c r="S11" s="511">
        <v>3.4152628891095604</v>
      </c>
      <c r="T11" s="511">
        <v>3.4438363989040846</v>
      </c>
      <c r="U11" s="511">
        <v>3.4701757198770498</v>
      </c>
      <c r="V11" s="511">
        <v>3.4943085468984774</v>
      </c>
      <c r="W11" s="511">
        <v>3.5162584263902468</v>
      </c>
      <c r="X11" s="511">
        <v>3.5360476170802584</v>
      </c>
      <c r="Y11" s="511">
        <v>3.5536944469363889</v>
      </c>
      <c r="Z11" s="511">
        <v>3.5692167552396588</v>
      </c>
      <c r="AA11" s="511">
        <v>3.5826282497855826</v>
      </c>
      <c r="AB11" s="511">
        <v>3.5939417920959222</v>
      </c>
      <c r="AC11" s="511">
        <v>3.6031677465825247</v>
      </c>
      <c r="AD11" s="511">
        <v>3.6103145313608653</v>
      </c>
      <c r="AE11" s="511">
        <v>3.6103145313608653</v>
      </c>
      <c r="AF11" s="511">
        <v>3.6103145313608653</v>
      </c>
      <c r="AG11" s="511">
        <v>3.6103145313608653</v>
      </c>
      <c r="AH11" s="511">
        <v>3.6103145313608653</v>
      </c>
      <c r="AI11" s="511">
        <v>3.6103145313608653</v>
      </c>
      <c r="AJ11" s="511">
        <v>3.6103145313608653</v>
      </c>
      <c r="AK11" s="511">
        <v>3.6103145313608653</v>
      </c>
      <c r="AL11" s="511">
        <v>3.6103145313608653</v>
      </c>
      <c r="AM11" s="511">
        <v>3.6103145313608653</v>
      </c>
      <c r="AN11" s="511">
        <v>3.6103145313608653</v>
      </c>
      <c r="AO11" s="511">
        <v>3.6103145313608653</v>
      </c>
      <c r="AP11" s="511">
        <v>3.6103145313608653</v>
      </c>
      <c r="AQ11" s="511">
        <v>3.6103145313608653</v>
      </c>
      <c r="AR11" s="511">
        <v>3.6103145313608653</v>
      </c>
      <c r="AS11" s="511">
        <v>3.6103145313608653</v>
      </c>
      <c r="AT11" s="511">
        <v>3.6103145313608653</v>
      </c>
      <c r="AU11" s="511">
        <v>3.6103145313608653</v>
      </c>
      <c r="AV11" s="511">
        <v>3.6103145313608653</v>
      </c>
      <c r="AW11" s="511">
        <v>3.6103145313608653</v>
      </c>
      <c r="AX11" s="511">
        <v>3.6103145313608653</v>
      </c>
      <c r="AY11" s="511">
        <v>3.6103145313608653</v>
      </c>
      <c r="AZ11" s="511">
        <v>3.6103145313608653</v>
      </c>
      <c r="BA11" s="511">
        <v>3.6103145313608653</v>
      </c>
      <c r="BB11" s="511">
        <v>3.6103145313608653</v>
      </c>
      <c r="BC11" s="511">
        <v>3.6103145313608653</v>
      </c>
      <c r="BD11" s="511">
        <v>3.6103145313608653</v>
      </c>
      <c r="BE11" s="511">
        <v>3.6103145313608653</v>
      </c>
      <c r="BF11" s="511">
        <v>3.6103145313608653</v>
      </c>
      <c r="BG11" s="511">
        <v>3.6103145313608653</v>
      </c>
      <c r="BH11" s="511">
        <v>3.6103145313608653</v>
      </c>
      <c r="BI11" s="512"/>
      <c r="BJ11" s="512"/>
      <c r="BK11" s="512"/>
      <c r="BL11" s="512"/>
      <c r="BM11" s="512"/>
      <c r="BN11" s="513"/>
    </row>
    <row r="12" spans="1:66" s="54" customFormat="1" ht="12.75" customHeight="1">
      <c r="A12" s="437">
        <v>0</v>
      </c>
      <c r="B12" s="439" t="s">
        <v>58</v>
      </c>
      <c r="C12" s="207" t="s">
        <v>59</v>
      </c>
      <c r="D12" s="207" t="s">
        <v>676</v>
      </c>
      <c r="E12" s="511">
        <v>4.6959339153080686</v>
      </c>
      <c r="F12" s="511">
        <v>4.7328310756841576</v>
      </c>
      <c r="G12" s="511">
        <v>4.731714786743674</v>
      </c>
      <c r="H12" s="511">
        <v>4.7884359052234204</v>
      </c>
      <c r="I12" s="511">
        <v>4.8842526378530158</v>
      </c>
      <c r="J12" s="511">
        <v>4.9571534334364138</v>
      </c>
      <c r="K12" s="511">
        <v>5.0503079367503849</v>
      </c>
      <c r="L12" s="511">
        <v>5.1271886562142264</v>
      </c>
      <c r="M12" s="511">
        <v>5.1826655810438673</v>
      </c>
      <c r="N12" s="511">
        <v>5.2348743288629178</v>
      </c>
      <c r="O12" s="511">
        <v>5.283912943443597</v>
      </c>
      <c r="P12" s="511">
        <v>5.329871665507115</v>
      </c>
      <c r="Q12" s="511">
        <v>5.3728297313313096</v>
      </c>
      <c r="R12" s="511">
        <v>5.4128608263508013</v>
      </c>
      <c r="S12" s="511">
        <v>5.4500304412552705</v>
      </c>
      <c r="T12" s="511">
        <v>5.484397906607712</v>
      </c>
      <c r="U12" s="511">
        <v>5.5160161847092049</v>
      </c>
      <c r="V12" s="511">
        <v>5.5449340522183599</v>
      </c>
      <c r="W12" s="511">
        <v>5.5711935836130007</v>
      </c>
      <c r="X12" s="511">
        <v>5.5948337156034125</v>
      </c>
      <c r="Y12" s="511">
        <v>5.6158872022383894</v>
      </c>
      <c r="Z12" s="511">
        <v>5.6343848256183344</v>
      </c>
      <c r="AA12" s="511">
        <v>5.650351135087555</v>
      </c>
      <c r="AB12" s="511">
        <v>5.6638084362048593</v>
      </c>
      <c r="AC12" s="511">
        <v>5.6747748828874833</v>
      </c>
      <c r="AD12" s="511">
        <v>5.6832651827731562</v>
      </c>
      <c r="AE12" s="511">
        <v>5.6832651827731562</v>
      </c>
      <c r="AF12" s="511">
        <v>5.6832651827731562</v>
      </c>
      <c r="AG12" s="511">
        <v>5.6832651827731562</v>
      </c>
      <c r="AH12" s="511">
        <v>5.6832651827731562</v>
      </c>
      <c r="AI12" s="511">
        <v>5.6832651827731562</v>
      </c>
      <c r="AJ12" s="511">
        <v>5.6832651827731562</v>
      </c>
      <c r="AK12" s="511">
        <v>5.6832651827731562</v>
      </c>
      <c r="AL12" s="511">
        <v>5.6832651827731562</v>
      </c>
      <c r="AM12" s="511">
        <v>5.6832651827731562</v>
      </c>
      <c r="AN12" s="511">
        <v>5.6832651827731562</v>
      </c>
      <c r="AO12" s="511">
        <v>5.6832651827731562</v>
      </c>
      <c r="AP12" s="511">
        <v>5.6832651827731562</v>
      </c>
      <c r="AQ12" s="511">
        <v>5.6832651827731562</v>
      </c>
      <c r="AR12" s="511">
        <v>5.6832651827731562</v>
      </c>
      <c r="AS12" s="511">
        <v>5.6832651827731562</v>
      </c>
      <c r="AT12" s="511">
        <v>5.6832651827731562</v>
      </c>
      <c r="AU12" s="511">
        <v>5.6832651827731562</v>
      </c>
      <c r="AV12" s="511">
        <v>5.6832651827731562</v>
      </c>
      <c r="AW12" s="511">
        <v>5.6832651827731562</v>
      </c>
      <c r="AX12" s="511">
        <v>5.6832651827731562</v>
      </c>
      <c r="AY12" s="511">
        <v>5.6832651827731562</v>
      </c>
      <c r="AZ12" s="511">
        <v>5.6832651827731562</v>
      </c>
      <c r="BA12" s="511">
        <v>5.6832651827731562</v>
      </c>
      <c r="BB12" s="511">
        <v>5.6832651827731562</v>
      </c>
      <c r="BC12" s="511">
        <v>5.6832651827731562</v>
      </c>
      <c r="BD12" s="511">
        <v>5.6832651827731562</v>
      </c>
      <c r="BE12" s="511">
        <v>5.6832651827731562</v>
      </c>
      <c r="BF12" s="511">
        <v>5.6832651827731562</v>
      </c>
      <c r="BG12" s="511">
        <v>5.6832651827731562</v>
      </c>
      <c r="BH12" s="511">
        <v>5.6832651827731562</v>
      </c>
      <c r="BI12" s="512"/>
      <c r="BJ12" s="512"/>
      <c r="BK12" s="512"/>
      <c r="BL12" s="512"/>
      <c r="BM12" s="512"/>
      <c r="BN12" s="512"/>
    </row>
    <row r="13" spans="1:66" s="3" customFormat="1">
      <c r="A13" s="437">
        <v>0</v>
      </c>
      <c r="B13" s="439" t="s">
        <v>71</v>
      </c>
      <c r="C13" s="207" t="s">
        <v>34</v>
      </c>
      <c r="D13" s="207" t="s">
        <v>676</v>
      </c>
      <c r="E13" s="511">
        <v>6.3822507027841855</v>
      </c>
      <c r="F13" s="511">
        <v>6.432397687811676</v>
      </c>
      <c r="G13" s="511">
        <v>6.4308805378680427</v>
      </c>
      <c r="H13" s="511">
        <v>6.5079702935607218</v>
      </c>
      <c r="I13" s="511">
        <v>6.6381949560437752</v>
      </c>
      <c r="J13" s="511">
        <v>6.737274534725441</v>
      </c>
      <c r="K13" s="511">
        <v>6.863880957423385</v>
      </c>
      <c r="L13" s="511">
        <v>6.9683696565145574</v>
      </c>
      <c r="M13" s="511">
        <v>7.0437684267843172</v>
      </c>
      <c r="N13" s="511">
        <v>7.1147254128639981</v>
      </c>
      <c r="O13" s="511">
        <v>7.1813738661888724</v>
      </c>
      <c r="P13" s="511">
        <v>7.243836433056086</v>
      </c>
      <c r="Q13" s="511">
        <v>7.3022208036075895</v>
      </c>
      <c r="R13" s="511">
        <v>7.3566271238261338</v>
      </c>
      <c r="S13" s="511">
        <v>7.4071444022045494</v>
      </c>
      <c r="T13" s="511">
        <v>7.4538532749984165</v>
      </c>
      <c r="U13" s="511">
        <v>7.4968257233491595</v>
      </c>
      <c r="V13" s="511">
        <v>7.5361280396853596</v>
      </c>
      <c r="W13" s="511">
        <v>7.571817407491813</v>
      </c>
      <c r="X13" s="511">
        <v>7.6039467457088339</v>
      </c>
      <c r="Y13" s="511">
        <v>7.632560570412398</v>
      </c>
      <c r="Z13" s="511">
        <v>7.657700717600509</v>
      </c>
      <c r="AA13" s="511">
        <v>7.6794005523231874</v>
      </c>
      <c r="AB13" s="511">
        <v>7.6976903900982698</v>
      </c>
      <c r="AC13" s="511">
        <v>7.7125949039414188</v>
      </c>
      <c r="AD13" s="511">
        <v>7.7241340830247402</v>
      </c>
      <c r="AE13" s="511">
        <v>7.7241340830247402</v>
      </c>
      <c r="AF13" s="511">
        <v>7.7241340830247402</v>
      </c>
      <c r="AG13" s="511">
        <v>7.7241340830247402</v>
      </c>
      <c r="AH13" s="511">
        <v>7.7241340830247402</v>
      </c>
      <c r="AI13" s="511">
        <v>7.7241340830247402</v>
      </c>
      <c r="AJ13" s="511">
        <v>7.7241340830247402</v>
      </c>
      <c r="AK13" s="511">
        <v>7.7241340830247402</v>
      </c>
      <c r="AL13" s="511">
        <v>7.7241340830247402</v>
      </c>
      <c r="AM13" s="511">
        <v>7.7241340830247402</v>
      </c>
      <c r="AN13" s="511">
        <v>7.7241340830247402</v>
      </c>
      <c r="AO13" s="511">
        <v>7.7241340830247402</v>
      </c>
      <c r="AP13" s="511">
        <v>7.7241340830247402</v>
      </c>
      <c r="AQ13" s="511">
        <v>7.7241340830247402</v>
      </c>
      <c r="AR13" s="511">
        <v>7.7241340830247402</v>
      </c>
      <c r="AS13" s="511">
        <v>7.7241340830247402</v>
      </c>
      <c r="AT13" s="511">
        <v>7.7241340830247402</v>
      </c>
      <c r="AU13" s="511">
        <v>7.7241340830247402</v>
      </c>
      <c r="AV13" s="511">
        <v>7.7241340830247402</v>
      </c>
      <c r="AW13" s="511">
        <v>7.7241340830247402</v>
      </c>
      <c r="AX13" s="511">
        <v>7.7241340830247402</v>
      </c>
      <c r="AY13" s="511">
        <v>7.7241340830247402</v>
      </c>
      <c r="AZ13" s="511">
        <v>7.7241340830247402</v>
      </c>
      <c r="BA13" s="511">
        <v>7.7241340830247402</v>
      </c>
      <c r="BB13" s="511">
        <v>7.7241340830247402</v>
      </c>
      <c r="BC13" s="511">
        <v>7.7241340830247402</v>
      </c>
      <c r="BD13" s="511">
        <v>7.7241340830247402</v>
      </c>
      <c r="BE13" s="511">
        <v>7.7241340830247402</v>
      </c>
      <c r="BF13" s="511">
        <v>7.7241340830247402</v>
      </c>
      <c r="BG13" s="511">
        <v>7.7241340830247402</v>
      </c>
      <c r="BH13" s="511">
        <v>7.7241340830247402</v>
      </c>
      <c r="BI13" s="512"/>
      <c r="BJ13" s="512"/>
      <c r="BK13" s="512"/>
      <c r="BL13" s="512"/>
      <c r="BM13" s="512"/>
      <c r="BN13" s="513"/>
    </row>
    <row r="14" spans="1:66" s="3" customFormat="1">
      <c r="A14" s="437">
        <v>0</v>
      </c>
      <c r="B14" s="440" t="s">
        <v>196</v>
      </c>
      <c r="C14" s="436" t="s">
        <v>197</v>
      </c>
      <c r="D14" s="207" t="s">
        <v>676</v>
      </c>
      <c r="E14" s="511">
        <v>7.1766263853641838</v>
      </c>
      <c r="F14" s="511">
        <v>7.2330149844108735</v>
      </c>
      <c r="G14" s="511">
        <v>7.231309000296009</v>
      </c>
      <c r="H14" s="511">
        <v>7.3179938393143216</v>
      </c>
      <c r="I14" s="511">
        <v>7.4644270949671165</v>
      </c>
      <c r="J14" s="511">
        <v>7.5758387507811733</v>
      </c>
      <c r="K14" s="511">
        <v>7.7182034174173904</v>
      </c>
      <c r="L14" s="511">
        <v>7.8356974473123557</v>
      </c>
      <c r="M14" s="511">
        <v>7.9204808300625684</v>
      </c>
      <c r="N14" s="511">
        <v>8.0002695757950431</v>
      </c>
      <c r="O14" s="511">
        <v>8.0752135212696938</v>
      </c>
      <c r="P14" s="511">
        <v>8.1454505781250859</v>
      </c>
      <c r="Q14" s="511">
        <v>8.2111018403059983</v>
      </c>
      <c r="R14" s="511">
        <v>8.2722799186037772</v>
      </c>
      <c r="S14" s="511">
        <v>8.3290849000767189</v>
      </c>
      <c r="T14" s="511">
        <v>8.3816074574837565</v>
      </c>
      <c r="U14" s="511">
        <v>8.4299285311988807</v>
      </c>
      <c r="V14" s="511">
        <v>8.4741226648297108</v>
      </c>
      <c r="W14" s="511">
        <v>8.5142541592827605</v>
      </c>
      <c r="X14" s="511">
        <v>8.5503825201276236</v>
      </c>
      <c r="Y14" s="511">
        <v>8.5825578041953889</v>
      </c>
      <c r="Z14" s="511">
        <v>8.6108270546595609</v>
      </c>
      <c r="AA14" s="511">
        <v>8.6352277893973675</v>
      </c>
      <c r="AB14" s="511">
        <v>8.6557940971896041</v>
      </c>
      <c r="AC14" s="511">
        <v>8.6725537220130402</v>
      </c>
      <c r="AD14" s="511">
        <v>8.6855291410197992</v>
      </c>
      <c r="AE14" s="511">
        <v>8.6855291410197992</v>
      </c>
      <c r="AF14" s="511">
        <v>8.6855291410197992</v>
      </c>
      <c r="AG14" s="511">
        <v>8.6855291410197992</v>
      </c>
      <c r="AH14" s="511">
        <v>8.6855291410197992</v>
      </c>
      <c r="AI14" s="511">
        <v>8.6855291410197992</v>
      </c>
      <c r="AJ14" s="511">
        <v>8.6855291410197992</v>
      </c>
      <c r="AK14" s="511">
        <v>8.6855291410197992</v>
      </c>
      <c r="AL14" s="511">
        <v>8.6855291410197992</v>
      </c>
      <c r="AM14" s="511">
        <v>8.6855291410197992</v>
      </c>
      <c r="AN14" s="511">
        <v>8.6855291410197992</v>
      </c>
      <c r="AO14" s="511">
        <v>8.6855291410197992</v>
      </c>
      <c r="AP14" s="511">
        <v>8.6855291410197992</v>
      </c>
      <c r="AQ14" s="511">
        <v>8.6855291410197992</v>
      </c>
      <c r="AR14" s="511">
        <v>8.6855291410197992</v>
      </c>
      <c r="AS14" s="511">
        <v>8.6855291410197992</v>
      </c>
      <c r="AT14" s="511">
        <v>8.6855291410197992</v>
      </c>
      <c r="AU14" s="511">
        <v>8.6855291410197992</v>
      </c>
      <c r="AV14" s="511">
        <v>8.6855291410197992</v>
      </c>
      <c r="AW14" s="511">
        <v>8.6855291410197992</v>
      </c>
      <c r="AX14" s="511">
        <v>8.6855291410197992</v>
      </c>
      <c r="AY14" s="511">
        <v>8.6855291410197992</v>
      </c>
      <c r="AZ14" s="511">
        <v>8.6855291410197992</v>
      </c>
      <c r="BA14" s="511">
        <v>8.6855291410197992</v>
      </c>
      <c r="BB14" s="511">
        <v>8.6855291410197992</v>
      </c>
      <c r="BC14" s="511">
        <v>8.6855291410197992</v>
      </c>
      <c r="BD14" s="511">
        <v>8.6855291410197992</v>
      </c>
      <c r="BE14" s="511">
        <v>8.6855291410197992</v>
      </c>
      <c r="BF14" s="511">
        <v>8.6855291410197992</v>
      </c>
      <c r="BG14" s="511">
        <v>8.6855291410197992</v>
      </c>
      <c r="BH14" s="511">
        <v>8.6855291410197992</v>
      </c>
      <c r="BI14" s="512"/>
      <c r="BJ14" s="512"/>
      <c r="BK14" s="512"/>
      <c r="BL14" s="512"/>
      <c r="BM14" s="512"/>
      <c r="BN14" s="513"/>
    </row>
    <row r="15" spans="1:66" s="3" customFormat="1">
      <c r="A15" s="437">
        <v>0</v>
      </c>
      <c r="B15" s="438" t="s">
        <v>152</v>
      </c>
      <c r="C15" s="207" t="s">
        <v>44</v>
      </c>
      <c r="D15" s="207" t="s">
        <v>675</v>
      </c>
      <c r="E15" s="511">
        <v>2.6002676775019671</v>
      </c>
      <c r="F15" s="511">
        <v>2.6321358814411129</v>
      </c>
      <c r="G15" s="511">
        <v>2.6311697042054525</v>
      </c>
      <c r="H15" s="511">
        <v>2.6804235149891089</v>
      </c>
      <c r="I15" s="511">
        <v>2.7643649394787122</v>
      </c>
      <c r="J15" s="511">
        <v>2.8288481359474771</v>
      </c>
      <c r="K15" s="511">
        <v>2.9120170080184096</v>
      </c>
      <c r="L15" s="511">
        <v>2.9813031104361825</v>
      </c>
      <c r="M15" s="511">
        <v>3.0316605742136256</v>
      </c>
      <c r="N15" s="511">
        <v>3.0793262390584979</v>
      </c>
      <c r="O15" s="511">
        <v>3.1243392216470296</v>
      </c>
      <c r="P15" s="511">
        <v>3.1667367086929126</v>
      </c>
      <c r="Q15" s="511">
        <v>3.2065504375804625</v>
      </c>
      <c r="R15" s="511">
        <v>3.2438112328027957</v>
      </c>
      <c r="S15" s="511">
        <v>3.2785461434003977</v>
      </c>
      <c r="T15" s="511">
        <v>3.3107799624448697</v>
      </c>
      <c r="U15" s="511">
        <v>3.3405347155592242</v>
      </c>
      <c r="V15" s="511">
        <v>3.3678314410885863</v>
      </c>
      <c r="W15" s="511">
        <v>3.392687582616372</v>
      </c>
      <c r="X15" s="511">
        <v>3.4151201482120928</v>
      </c>
      <c r="Y15" s="511">
        <v>3.4351426513404362</v>
      </c>
      <c r="Z15" s="511">
        <v>3.4527689568602939</v>
      </c>
      <c r="AA15" s="511">
        <v>3.468009099314918</v>
      </c>
      <c r="AB15" s="511">
        <v>3.4808729709130359</v>
      </c>
      <c r="AC15" s="511">
        <v>3.4913684129209388</v>
      </c>
      <c r="AD15" s="511">
        <v>3.4995018129875173</v>
      </c>
      <c r="AE15" s="511">
        <v>3.4995018129875173</v>
      </c>
      <c r="AF15" s="511">
        <v>3.4995018129875173</v>
      </c>
      <c r="AG15" s="511">
        <v>3.4995018129875173</v>
      </c>
      <c r="AH15" s="511">
        <v>3.4995018129875173</v>
      </c>
      <c r="AI15" s="511">
        <v>3.4995018129875173</v>
      </c>
      <c r="AJ15" s="511">
        <v>3.4995018129875173</v>
      </c>
      <c r="AK15" s="511">
        <v>3.4995018129875173</v>
      </c>
      <c r="AL15" s="511">
        <v>3.4995018129875173</v>
      </c>
      <c r="AM15" s="511">
        <v>3.4995018129875173</v>
      </c>
      <c r="AN15" s="511">
        <v>3.4995018129875173</v>
      </c>
      <c r="AO15" s="511">
        <v>3.4995018129875173</v>
      </c>
      <c r="AP15" s="511">
        <v>3.4995018129875173</v>
      </c>
      <c r="AQ15" s="511">
        <v>3.4995018129875173</v>
      </c>
      <c r="AR15" s="511">
        <v>3.4995018129875173</v>
      </c>
      <c r="AS15" s="511">
        <v>3.4995018129875173</v>
      </c>
      <c r="AT15" s="511">
        <v>3.4995018129875173</v>
      </c>
      <c r="AU15" s="511">
        <v>3.4995018129875173</v>
      </c>
      <c r="AV15" s="511">
        <v>3.4995018129875173</v>
      </c>
      <c r="AW15" s="511">
        <v>3.4995018129875173</v>
      </c>
      <c r="AX15" s="511">
        <v>3.4995018129875173</v>
      </c>
      <c r="AY15" s="511">
        <v>3.4995018129875173</v>
      </c>
      <c r="AZ15" s="511">
        <v>3.4995018129875173</v>
      </c>
      <c r="BA15" s="511">
        <v>3.4995018129875173</v>
      </c>
      <c r="BB15" s="511">
        <v>3.4995018129875173</v>
      </c>
      <c r="BC15" s="511">
        <v>3.4995018129875173</v>
      </c>
      <c r="BD15" s="511">
        <v>3.4995018129875173</v>
      </c>
      <c r="BE15" s="511">
        <v>3.4995018129875173</v>
      </c>
      <c r="BF15" s="511">
        <v>3.4995018129875173</v>
      </c>
      <c r="BG15" s="511">
        <v>3.4995018129875173</v>
      </c>
      <c r="BH15" s="511">
        <v>3.4995018129875173</v>
      </c>
      <c r="BI15" s="512"/>
      <c r="BJ15" s="512"/>
      <c r="BK15" s="512"/>
      <c r="BL15" s="512"/>
      <c r="BM15" s="512"/>
      <c r="BN15" s="513"/>
    </row>
    <row r="16" spans="1:66" s="3" customFormat="1">
      <c r="A16" s="437">
        <v>0</v>
      </c>
      <c r="B16" s="439" t="s">
        <v>113</v>
      </c>
      <c r="C16" s="207" t="s">
        <v>114</v>
      </c>
      <c r="D16" s="207" t="s">
        <v>674</v>
      </c>
      <c r="E16" s="511">
        <v>3.1416609417790924</v>
      </c>
      <c r="F16" s="511">
        <v>3.1744199163071132</v>
      </c>
      <c r="G16" s="511">
        <v>3.1734276014622713</v>
      </c>
      <c r="H16" s="511">
        <v>3.2239454578393936</v>
      </c>
      <c r="I16" s="511">
        <v>3.309725614123737</v>
      </c>
      <c r="J16" s="511">
        <v>3.375358598102296</v>
      </c>
      <c r="K16" s="511">
        <v>3.4596838837097992</v>
      </c>
      <c r="L16" s="511">
        <v>3.5296604814276069</v>
      </c>
      <c r="M16" s="511">
        <v>3.5803682147927582</v>
      </c>
      <c r="N16" s="511">
        <v>3.6282503557947972</v>
      </c>
      <c r="O16" s="511">
        <v>3.6733668517499027</v>
      </c>
      <c r="P16" s="511">
        <v>3.7157736718656982</v>
      </c>
      <c r="Q16" s="511">
        <v>3.7555194940696119</v>
      </c>
      <c r="R16" s="511">
        <v>3.7926504247562329</v>
      </c>
      <c r="S16" s="511">
        <v>3.8272072924738154</v>
      </c>
      <c r="T16" s="511">
        <v>3.8592273004813649</v>
      </c>
      <c r="U16" s="511">
        <v>3.8887436348250506</v>
      </c>
      <c r="V16" s="511">
        <v>3.9157873308927638</v>
      </c>
      <c r="W16" s="511">
        <v>3.9403847752440311</v>
      </c>
      <c r="X16" s="511">
        <v>3.9625609114244913</v>
      </c>
      <c r="Y16" s="511">
        <v>3.9823362780967879</v>
      </c>
      <c r="Z16" s="511">
        <v>3.999730866291956</v>
      </c>
      <c r="AA16" s="511">
        <v>4.0147600372213175</v>
      </c>
      <c r="AB16" s="511">
        <v>4.0274382037460423</v>
      </c>
      <c r="AC16" s="511">
        <v>4.0377769804193546</v>
      </c>
      <c r="AD16" s="511">
        <v>4.0457858007384653</v>
      </c>
      <c r="AE16" s="511">
        <v>4.0457858007384653</v>
      </c>
      <c r="AF16" s="511">
        <v>4.0457858007384653</v>
      </c>
      <c r="AG16" s="511">
        <v>4.0457858007384653</v>
      </c>
      <c r="AH16" s="511">
        <v>4.0457858007384653</v>
      </c>
      <c r="AI16" s="511">
        <v>4.0457858007384653</v>
      </c>
      <c r="AJ16" s="511">
        <v>4.0457858007384653</v>
      </c>
      <c r="AK16" s="511">
        <v>4.0457858007384653</v>
      </c>
      <c r="AL16" s="511">
        <v>4.0457858007384653</v>
      </c>
      <c r="AM16" s="511">
        <v>4.0457858007384653</v>
      </c>
      <c r="AN16" s="511">
        <v>4.0457858007384653</v>
      </c>
      <c r="AO16" s="511">
        <v>4.0457858007384653</v>
      </c>
      <c r="AP16" s="511">
        <v>4.0457858007384653</v>
      </c>
      <c r="AQ16" s="511">
        <v>4.0457858007384653</v>
      </c>
      <c r="AR16" s="511">
        <v>4.0457858007384653</v>
      </c>
      <c r="AS16" s="511">
        <v>4.0457858007384653</v>
      </c>
      <c r="AT16" s="511">
        <v>4.0457858007384653</v>
      </c>
      <c r="AU16" s="511">
        <v>4.0457858007384653</v>
      </c>
      <c r="AV16" s="511">
        <v>4.0457858007384653</v>
      </c>
      <c r="AW16" s="511">
        <v>4.0457858007384653</v>
      </c>
      <c r="AX16" s="511">
        <v>4.0457858007384653</v>
      </c>
      <c r="AY16" s="511">
        <v>4.0457858007384653</v>
      </c>
      <c r="AZ16" s="511">
        <v>4.0457858007384653</v>
      </c>
      <c r="BA16" s="511">
        <v>4.0457858007384653</v>
      </c>
      <c r="BB16" s="511">
        <v>4.0457858007384653</v>
      </c>
      <c r="BC16" s="511">
        <v>4.0457858007384653</v>
      </c>
      <c r="BD16" s="511">
        <v>4.0457858007384653</v>
      </c>
      <c r="BE16" s="511">
        <v>4.0457858007384653</v>
      </c>
      <c r="BF16" s="511">
        <v>4.0457858007384653</v>
      </c>
      <c r="BG16" s="511">
        <v>4.0457858007384653</v>
      </c>
      <c r="BH16" s="511">
        <v>4.0457858007384653</v>
      </c>
      <c r="BI16" s="512"/>
      <c r="BJ16" s="512"/>
      <c r="BK16" s="512"/>
      <c r="BL16" s="512"/>
      <c r="BM16" s="512"/>
      <c r="BN16" s="513"/>
    </row>
    <row r="17" spans="1:66" s="3" customFormat="1">
      <c r="A17" s="437">
        <v>0</v>
      </c>
      <c r="B17" s="439" t="s">
        <v>677</v>
      </c>
      <c r="C17" s="207" t="s">
        <v>73</v>
      </c>
      <c r="D17" s="207" t="s">
        <v>674</v>
      </c>
      <c r="E17" s="511">
        <v>4.0047270361063498</v>
      </c>
      <c r="F17" s="511">
        <v>4.0464854414208302</v>
      </c>
      <c r="G17" s="511">
        <v>4.0452205213161117</v>
      </c>
      <c r="H17" s="511">
        <v>4.1096164663237964</v>
      </c>
      <c r="I17" s="511">
        <v>4.218961846808682</v>
      </c>
      <c r="J17" s="511">
        <v>4.3026252943513139</v>
      </c>
      <c r="K17" s="511">
        <v>4.4101161271808174</v>
      </c>
      <c r="L17" s="511">
        <v>4.4993164508212633</v>
      </c>
      <c r="M17" s="511">
        <v>4.5639544351583305</v>
      </c>
      <c r="N17" s="511">
        <v>4.6249905902912687</v>
      </c>
      <c r="O17" s="511">
        <v>4.6825013320530697</v>
      </c>
      <c r="P17" s="511">
        <v>4.7365580053161151</v>
      </c>
      <c r="Q17" s="511">
        <v>4.7872226606376254</v>
      </c>
      <c r="R17" s="511">
        <v>4.8345540705994834</v>
      </c>
      <c r="S17" s="511">
        <v>4.8786042800257698</v>
      </c>
      <c r="T17" s="511">
        <v>4.9194207125245484</v>
      </c>
      <c r="U17" s="511">
        <v>4.9570456708964006</v>
      </c>
      <c r="V17" s="511">
        <v>4.991518716462318</v>
      </c>
      <c r="W17" s="511">
        <v>5.0228734846050758</v>
      </c>
      <c r="X17" s="511">
        <v>5.0511417712738389</v>
      </c>
      <c r="Y17" s="511">
        <v>5.0763497574407399</v>
      </c>
      <c r="Z17" s="511">
        <v>5.098522926002869</v>
      </c>
      <c r="AA17" s="511">
        <v>5.1176808581497406</v>
      </c>
      <c r="AB17" s="511">
        <v>5.1338419261932797</v>
      </c>
      <c r="AC17" s="511">
        <v>5.1470209353961112</v>
      </c>
      <c r="AD17" s="511">
        <v>5.1572299107927675</v>
      </c>
      <c r="AE17" s="511">
        <v>5.1572299107927675</v>
      </c>
      <c r="AF17" s="511">
        <v>5.1572299107927675</v>
      </c>
      <c r="AG17" s="511">
        <v>5.1572299107927675</v>
      </c>
      <c r="AH17" s="511">
        <v>5.1572299107927675</v>
      </c>
      <c r="AI17" s="511">
        <v>5.1572299107927675</v>
      </c>
      <c r="AJ17" s="511">
        <v>5.1572299107927675</v>
      </c>
      <c r="AK17" s="511">
        <v>5.1572299107927675</v>
      </c>
      <c r="AL17" s="511">
        <v>5.1572299107927675</v>
      </c>
      <c r="AM17" s="511">
        <v>5.1572299107927675</v>
      </c>
      <c r="AN17" s="511">
        <v>5.1572299107927675</v>
      </c>
      <c r="AO17" s="511">
        <v>5.1572299107927675</v>
      </c>
      <c r="AP17" s="511">
        <v>5.1572299107927675</v>
      </c>
      <c r="AQ17" s="511">
        <v>5.1572299107927675</v>
      </c>
      <c r="AR17" s="511">
        <v>5.1572299107927675</v>
      </c>
      <c r="AS17" s="511">
        <v>5.1572299107927675</v>
      </c>
      <c r="AT17" s="511">
        <v>5.1572299107927675</v>
      </c>
      <c r="AU17" s="511">
        <v>5.1572299107927675</v>
      </c>
      <c r="AV17" s="511">
        <v>5.1572299107927675</v>
      </c>
      <c r="AW17" s="511">
        <v>5.1572299107927675</v>
      </c>
      <c r="AX17" s="511">
        <v>5.1572299107927675</v>
      </c>
      <c r="AY17" s="511">
        <v>5.1572299107927675</v>
      </c>
      <c r="AZ17" s="511">
        <v>5.1572299107927675</v>
      </c>
      <c r="BA17" s="511">
        <v>5.1572299107927675</v>
      </c>
      <c r="BB17" s="511">
        <v>5.1572299107927675</v>
      </c>
      <c r="BC17" s="511">
        <v>5.1572299107927675</v>
      </c>
      <c r="BD17" s="511">
        <v>5.1572299107927675</v>
      </c>
      <c r="BE17" s="511">
        <v>5.1572299107927675</v>
      </c>
      <c r="BF17" s="511">
        <v>5.1572299107927675</v>
      </c>
      <c r="BG17" s="511">
        <v>5.1572299107927675</v>
      </c>
      <c r="BH17" s="511">
        <v>5.1572299107927675</v>
      </c>
      <c r="BI17" s="512"/>
      <c r="BJ17" s="512"/>
      <c r="BK17" s="512"/>
      <c r="BL17" s="512"/>
      <c r="BM17" s="512"/>
      <c r="BN17" s="513"/>
    </row>
    <row r="18" spans="1:66" s="3" customFormat="1">
      <c r="A18" s="437">
        <v>0</v>
      </c>
      <c r="B18" s="439"/>
      <c r="C18" s="207" t="s">
        <v>678</v>
      </c>
      <c r="D18" s="514" t="s">
        <v>197</v>
      </c>
      <c r="E18" s="511">
        <v>7.1766263853641838</v>
      </c>
      <c r="F18" s="511">
        <v>7.2330149844108735</v>
      </c>
      <c r="G18" s="511">
        <v>7.231309000296009</v>
      </c>
      <c r="H18" s="511">
        <v>7.3179938393143216</v>
      </c>
      <c r="I18" s="511">
        <v>7.4644270949671165</v>
      </c>
      <c r="J18" s="511">
        <v>7.5758387507811733</v>
      </c>
      <c r="K18" s="511">
        <v>7.7182034174173904</v>
      </c>
      <c r="L18" s="511">
        <v>7.8356974473123557</v>
      </c>
      <c r="M18" s="511">
        <v>7.9204808300625684</v>
      </c>
      <c r="N18" s="511">
        <v>8.0002695757950431</v>
      </c>
      <c r="O18" s="511">
        <v>8.0752135212696938</v>
      </c>
      <c r="P18" s="511">
        <v>8.1454505781250859</v>
      </c>
      <c r="Q18" s="511">
        <v>8.2111018403059983</v>
      </c>
      <c r="R18" s="511">
        <v>8.2722799186037772</v>
      </c>
      <c r="S18" s="511">
        <v>8.3290849000767189</v>
      </c>
      <c r="T18" s="511">
        <v>8.3816074574837565</v>
      </c>
      <c r="U18" s="511">
        <v>8.4299285311988807</v>
      </c>
      <c r="V18" s="511">
        <v>8.4741226648297108</v>
      </c>
      <c r="W18" s="511">
        <v>8.5142541592827605</v>
      </c>
      <c r="X18" s="511">
        <v>8.5503825201276236</v>
      </c>
      <c r="Y18" s="511">
        <v>8.5825578041953889</v>
      </c>
      <c r="Z18" s="511">
        <v>8.6108270546595609</v>
      </c>
      <c r="AA18" s="511">
        <v>8.6352277893973675</v>
      </c>
      <c r="AB18" s="511">
        <v>8.6557940971896041</v>
      </c>
      <c r="AC18" s="511">
        <v>8.6725537220130402</v>
      </c>
      <c r="AD18" s="511">
        <v>8.6855291410197992</v>
      </c>
      <c r="AE18" s="511">
        <v>8.6855291410197992</v>
      </c>
      <c r="AF18" s="511">
        <v>8.6855291410197992</v>
      </c>
      <c r="AG18" s="511">
        <v>8.6855291410197992</v>
      </c>
      <c r="AH18" s="511">
        <v>8.6855291410197992</v>
      </c>
      <c r="AI18" s="511">
        <v>8.6855291410197992</v>
      </c>
      <c r="AJ18" s="511">
        <v>8.6855291410197992</v>
      </c>
      <c r="AK18" s="511">
        <v>8.6855291410197992</v>
      </c>
      <c r="AL18" s="511">
        <v>8.6855291410197992</v>
      </c>
      <c r="AM18" s="511">
        <v>8.6855291410197992</v>
      </c>
      <c r="AN18" s="511">
        <v>8.6855291410197992</v>
      </c>
      <c r="AO18" s="511">
        <v>8.6855291410197992</v>
      </c>
      <c r="AP18" s="511">
        <v>8.6855291410197992</v>
      </c>
      <c r="AQ18" s="511">
        <v>8.6855291410197992</v>
      </c>
      <c r="AR18" s="511">
        <v>8.6855291410197992</v>
      </c>
      <c r="AS18" s="511">
        <v>8.6855291410197992</v>
      </c>
      <c r="AT18" s="511">
        <v>8.6855291410197992</v>
      </c>
      <c r="AU18" s="511">
        <v>8.6855291410197992</v>
      </c>
      <c r="AV18" s="511">
        <v>8.6855291410197992</v>
      </c>
      <c r="AW18" s="511">
        <v>8.6855291410197992</v>
      </c>
      <c r="AX18" s="511">
        <v>8.6855291410197992</v>
      </c>
      <c r="AY18" s="511">
        <v>8.6855291410197992</v>
      </c>
      <c r="AZ18" s="511">
        <v>8.6855291410197992</v>
      </c>
      <c r="BA18" s="511">
        <v>8.6855291410197992</v>
      </c>
      <c r="BB18" s="511">
        <v>8.6855291410197992</v>
      </c>
      <c r="BC18" s="511">
        <v>8.6855291410197992</v>
      </c>
      <c r="BD18" s="511">
        <v>8.6855291410197992</v>
      </c>
      <c r="BE18" s="511">
        <v>8.6855291410197992</v>
      </c>
      <c r="BF18" s="511">
        <v>8.6855291410197992</v>
      </c>
      <c r="BG18" s="511">
        <v>8.6855291410197992</v>
      </c>
      <c r="BH18" s="511">
        <v>8.6855291410197992</v>
      </c>
      <c r="BI18" s="512"/>
      <c r="BJ18" s="512"/>
      <c r="BK18" s="512"/>
      <c r="BL18" s="512"/>
      <c r="BM18" s="512"/>
      <c r="BN18" s="512"/>
    </row>
    <row r="19" spans="1:66" s="3" customFormat="1">
      <c r="A19" s="437">
        <v>0</v>
      </c>
      <c r="B19" s="439" t="s">
        <v>679</v>
      </c>
      <c r="C19" s="207" t="s">
        <v>28</v>
      </c>
      <c r="D19" s="207" t="s">
        <v>675</v>
      </c>
      <c r="E19" s="511">
        <v>4.1658435686986151</v>
      </c>
      <c r="F19" s="511">
        <v>4.216899063321156</v>
      </c>
      <c r="G19" s="511">
        <v>4.2153511675955642</v>
      </c>
      <c r="H19" s="511">
        <v>4.2942598402150347</v>
      </c>
      <c r="I19" s="511">
        <v>4.4287409347511764</v>
      </c>
      <c r="J19" s="511">
        <v>4.5320483409935211</v>
      </c>
      <c r="K19" s="511">
        <v>4.6652917427518572</v>
      </c>
      <c r="L19" s="511">
        <v>4.7762938009840159</v>
      </c>
      <c r="M19" s="511">
        <v>4.8569706168473612</v>
      </c>
      <c r="N19" s="511">
        <v>4.9333349485120594</v>
      </c>
      <c r="O19" s="511">
        <v>5.0054494641239762</v>
      </c>
      <c r="P19" s="511">
        <v>5.0733737398695986</v>
      </c>
      <c r="Q19" s="511">
        <v>5.1371586216597107</v>
      </c>
      <c r="R19" s="511">
        <v>5.196853492877997</v>
      </c>
      <c r="S19" s="511">
        <v>5.2525016883212263</v>
      </c>
      <c r="T19" s="511">
        <v>5.3041429285376998</v>
      </c>
      <c r="U19" s="511">
        <v>5.3518125003945203</v>
      </c>
      <c r="V19" s="511">
        <v>5.3955441090580818</v>
      </c>
      <c r="W19" s="511">
        <v>5.435365700589637</v>
      </c>
      <c r="X19" s="511">
        <v>5.4713045233211952</v>
      </c>
      <c r="Y19" s="511">
        <v>5.5033822269392267</v>
      </c>
      <c r="Z19" s="511">
        <v>5.5316210240927406</v>
      </c>
      <c r="AA19" s="511">
        <v>5.5560369909487521</v>
      </c>
      <c r="AB19" s="511">
        <v>5.5766459756426157</v>
      </c>
      <c r="AC19" s="511">
        <v>5.5934605405305176</v>
      </c>
      <c r="AD19" s="511">
        <v>5.6064909191535213</v>
      </c>
      <c r="AE19" s="511">
        <v>5.6064909191535213</v>
      </c>
      <c r="AF19" s="511">
        <v>5.6064909191535213</v>
      </c>
      <c r="AG19" s="511">
        <v>5.6064909191535213</v>
      </c>
      <c r="AH19" s="511">
        <v>5.6064909191535213</v>
      </c>
      <c r="AI19" s="511">
        <v>5.6064909191535213</v>
      </c>
      <c r="AJ19" s="511">
        <v>5.6064909191535213</v>
      </c>
      <c r="AK19" s="511">
        <v>5.6064909191535213</v>
      </c>
      <c r="AL19" s="511">
        <v>5.6064909191535213</v>
      </c>
      <c r="AM19" s="511">
        <v>5.6064909191535213</v>
      </c>
      <c r="AN19" s="511">
        <v>5.6064909191535213</v>
      </c>
      <c r="AO19" s="511">
        <v>5.6064909191535213</v>
      </c>
      <c r="AP19" s="511">
        <v>5.6064909191535213</v>
      </c>
      <c r="AQ19" s="511">
        <v>5.6064909191535213</v>
      </c>
      <c r="AR19" s="511">
        <v>5.6064909191535213</v>
      </c>
      <c r="AS19" s="511">
        <v>5.6064909191535213</v>
      </c>
      <c r="AT19" s="511">
        <v>5.6064909191535213</v>
      </c>
      <c r="AU19" s="511">
        <v>5.6064909191535213</v>
      </c>
      <c r="AV19" s="511">
        <v>5.6064909191535213</v>
      </c>
      <c r="AW19" s="511">
        <v>5.6064909191535213</v>
      </c>
      <c r="AX19" s="511">
        <v>5.6064909191535213</v>
      </c>
      <c r="AY19" s="511">
        <v>5.6064909191535213</v>
      </c>
      <c r="AZ19" s="511">
        <v>5.6064909191535213</v>
      </c>
      <c r="BA19" s="511">
        <v>5.6064909191535213</v>
      </c>
      <c r="BB19" s="511">
        <v>5.6064909191535213</v>
      </c>
      <c r="BC19" s="511">
        <v>5.6064909191535213</v>
      </c>
      <c r="BD19" s="511">
        <v>5.6064909191535213</v>
      </c>
      <c r="BE19" s="511">
        <v>5.6064909191535213</v>
      </c>
      <c r="BF19" s="511">
        <v>5.6064909191535213</v>
      </c>
      <c r="BG19" s="511">
        <v>5.6064909191535213</v>
      </c>
      <c r="BH19" s="511">
        <v>5.6064909191535213</v>
      </c>
      <c r="BI19" s="512"/>
      <c r="BJ19" s="512"/>
      <c r="BK19" s="512"/>
      <c r="BL19" s="512"/>
      <c r="BM19" s="512"/>
      <c r="BN19" s="513"/>
    </row>
    <row r="20" spans="1:66" s="3" customFormat="1">
      <c r="A20" s="437">
        <v>0</v>
      </c>
      <c r="B20" s="439" t="s">
        <v>115</v>
      </c>
      <c r="C20" s="207" t="s">
        <v>116</v>
      </c>
      <c r="D20" s="207" t="s">
        <v>674</v>
      </c>
      <c r="E20" s="511">
        <v>3.3609730236331425</v>
      </c>
      <c r="F20" s="511">
        <v>3.3960188263823765</v>
      </c>
      <c r="G20" s="511">
        <v>3.3949572403340187</v>
      </c>
      <c r="H20" s="511">
        <v>3.4490016313876031</v>
      </c>
      <c r="I20" s="511">
        <v>3.5407699019226939</v>
      </c>
      <c r="J20" s="511">
        <v>3.6109845726654779</v>
      </c>
      <c r="K20" s="511">
        <v>3.7011964113677416</v>
      </c>
      <c r="L20" s="511">
        <v>3.7760579134756029</v>
      </c>
      <c r="M20" s="511">
        <v>3.830305436390455</v>
      </c>
      <c r="N20" s="511">
        <v>3.8815301188765661</v>
      </c>
      <c r="O20" s="511">
        <v>3.9297960930335654</v>
      </c>
      <c r="P20" s="511">
        <v>3.9751632351499704</v>
      </c>
      <c r="Q20" s="511">
        <v>4.0176836212467038</v>
      </c>
      <c r="R20" s="511">
        <v>4.0574065762990887</v>
      </c>
      <c r="S20" s="511">
        <v>4.094375779001874</v>
      </c>
      <c r="T20" s="511">
        <v>4.1286310296875026</v>
      </c>
      <c r="U20" s="511">
        <v>4.1602078310432491</v>
      </c>
      <c r="V20" s="511">
        <v>4.1891393849656282</v>
      </c>
      <c r="W20" s="511">
        <v>4.2154539199988434</v>
      </c>
      <c r="X20" s="511">
        <v>4.2391781209397426</v>
      </c>
      <c r="Y20" s="511">
        <v>4.2603339602074906</v>
      </c>
      <c r="Z20" s="511">
        <v>4.2789428243607501</v>
      </c>
      <c r="AA20" s="511">
        <v>4.2950211469414645</v>
      </c>
      <c r="AB20" s="511">
        <v>4.3085843469392975</v>
      </c>
      <c r="AC20" s="511">
        <v>4.3196448496925619</v>
      </c>
      <c r="AD20" s="511">
        <v>4.3282127472290837</v>
      </c>
      <c r="AE20" s="511">
        <v>4.3282127472290837</v>
      </c>
      <c r="AF20" s="511">
        <v>4.3282127472290837</v>
      </c>
      <c r="AG20" s="511">
        <v>4.3282127472290837</v>
      </c>
      <c r="AH20" s="511">
        <v>4.3282127472290837</v>
      </c>
      <c r="AI20" s="511">
        <v>4.3282127472290837</v>
      </c>
      <c r="AJ20" s="511">
        <v>4.3282127472290837</v>
      </c>
      <c r="AK20" s="511">
        <v>4.3282127472290837</v>
      </c>
      <c r="AL20" s="511">
        <v>4.3282127472290837</v>
      </c>
      <c r="AM20" s="511">
        <v>4.3282127472290837</v>
      </c>
      <c r="AN20" s="511">
        <v>4.3282127472290837</v>
      </c>
      <c r="AO20" s="511">
        <v>4.3282127472290837</v>
      </c>
      <c r="AP20" s="511">
        <v>4.3282127472290837</v>
      </c>
      <c r="AQ20" s="511">
        <v>4.3282127472290837</v>
      </c>
      <c r="AR20" s="511">
        <v>4.3282127472290837</v>
      </c>
      <c r="AS20" s="511">
        <v>4.3282127472290837</v>
      </c>
      <c r="AT20" s="511">
        <v>4.3282127472290837</v>
      </c>
      <c r="AU20" s="511">
        <v>4.3282127472290837</v>
      </c>
      <c r="AV20" s="511">
        <v>4.3282127472290837</v>
      </c>
      <c r="AW20" s="511">
        <v>4.3282127472290837</v>
      </c>
      <c r="AX20" s="511">
        <v>4.3282127472290837</v>
      </c>
      <c r="AY20" s="511">
        <v>4.3282127472290837</v>
      </c>
      <c r="AZ20" s="511">
        <v>4.3282127472290837</v>
      </c>
      <c r="BA20" s="511">
        <v>4.3282127472290837</v>
      </c>
      <c r="BB20" s="511">
        <v>4.3282127472290837</v>
      </c>
      <c r="BC20" s="511">
        <v>4.3282127472290837</v>
      </c>
      <c r="BD20" s="511">
        <v>4.3282127472290837</v>
      </c>
      <c r="BE20" s="511">
        <v>4.3282127472290837</v>
      </c>
      <c r="BF20" s="511">
        <v>4.3282127472290837</v>
      </c>
      <c r="BG20" s="511">
        <v>4.3282127472290837</v>
      </c>
      <c r="BH20" s="511">
        <v>4.3282127472290837</v>
      </c>
      <c r="BI20" s="512"/>
      <c r="BJ20" s="512"/>
      <c r="BK20" s="512"/>
      <c r="BL20" s="512"/>
      <c r="BM20" s="512"/>
      <c r="BN20" s="513"/>
    </row>
    <row r="21" spans="1:66" s="3" customFormat="1">
      <c r="A21" s="437">
        <v>0</v>
      </c>
      <c r="B21" s="439" t="s">
        <v>196</v>
      </c>
      <c r="C21" s="207" t="s">
        <v>198</v>
      </c>
      <c r="D21" s="207" t="s">
        <v>674</v>
      </c>
      <c r="E21" s="511">
        <v>5.4584524876800762</v>
      </c>
      <c r="F21" s="511">
        <v>5.5153692935735421</v>
      </c>
      <c r="G21" s="511">
        <v>5.5136452044583368</v>
      </c>
      <c r="H21" s="511">
        <v>5.6014170308661262</v>
      </c>
      <c r="I21" s="511">
        <v>5.7504550448787741</v>
      </c>
      <c r="J21" s="511">
        <v>5.8644885231282622</v>
      </c>
      <c r="K21" s="511">
        <v>6.0109987842699217</v>
      </c>
      <c r="L21" s="511">
        <v>6.1325790378270906</v>
      </c>
      <c r="M21" s="511">
        <v>6.2206807644172581</v>
      </c>
      <c r="N21" s="511">
        <v>6.3038731892242517</v>
      </c>
      <c r="O21" s="511">
        <v>6.3822604672104299</v>
      </c>
      <c r="P21" s="511">
        <v>6.4559398416067584</v>
      </c>
      <c r="Q21" s="511">
        <v>6.5249958874705065</v>
      </c>
      <c r="R21" s="511">
        <v>6.5895087119707494</v>
      </c>
      <c r="S21" s="511">
        <v>6.6495492523266586</v>
      </c>
      <c r="T21" s="511">
        <v>6.7051821470289639</v>
      </c>
      <c r="U21" s="511">
        <v>6.7564650548956076</v>
      </c>
      <c r="V21" s="511">
        <v>6.8034518981013159</v>
      </c>
      <c r="W21" s="511">
        <v>6.846188521752917</v>
      </c>
      <c r="X21" s="511">
        <v>6.884718263804845</v>
      </c>
      <c r="Y21" s="511">
        <v>6.919076808984471</v>
      </c>
      <c r="Z21" s="511">
        <v>6.9492988905412147</v>
      </c>
      <c r="AA21" s="511">
        <v>6.9754111976830186</v>
      </c>
      <c r="AB21" s="511">
        <v>6.9974387719147932</v>
      </c>
      <c r="AC21" s="511">
        <v>7.0154017928447514</v>
      </c>
      <c r="AD21" s="511">
        <v>7.0293166506236044</v>
      </c>
      <c r="AE21" s="511">
        <v>7.0293166506236044</v>
      </c>
      <c r="AF21" s="511">
        <v>7.0293166506236044</v>
      </c>
      <c r="AG21" s="511">
        <v>7.0293166506236044</v>
      </c>
      <c r="AH21" s="511">
        <v>7.0293166506236044</v>
      </c>
      <c r="AI21" s="511">
        <v>7.0293166506236044</v>
      </c>
      <c r="AJ21" s="511">
        <v>7.0293166506236044</v>
      </c>
      <c r="AK21" s="511">
        <v>7.0293166506236044</v>
      </c>
      <c r="AL21" s="511">
        <v>7.0293166506236044</v>
      </c>
      <c r="AM21" s="511">
        <v>7.0293166506236044</v>
      </c>
      <c r="AN21" s="511">
        <v>7.0293166506236044</v>
      </c>
      <c r="AO21" s="511">
        <v>7.0293166506236044</v>
      </c>
      <c r="AP21" s="511">
        <v>7.0293166506236044</v>
      </c>
      <c r="AQ21" s="511">
        <v>7.0293166506236044</v>
      </c>
      <c r="AR21" s="511">
        <v>7.0293166506236044</v>
      </c>
      <c r="AS21" s="511">
        <v>7.0293166506236044</v>
      </c>
      <c r="AT21" s="511">
        <v>7.0293166506236044</v>
      </c>
      <c r="AU21" s="511">
        <v>7.0293166506236044</v>
      </c>
      <c r="AV21" s="511">
        <v>7.0293166506236044</v>
      </c>
      <c r="AW21" s="511">
        <v>7.0293166506236044</v>
      </c>
      <c r="AX21" s="511">
        <v>7.0293166506236044</v>
      </c>
      <c r="AY21" s="511">
        <v>7.0293166506236044</v>
      </c>
      <c r="AZ21" s="511">
        <v>7.0293166506236044</v>
      </c>
      <c r="BA21" s="511">
        <v>7.0293166506236044</v>
      </c>
      <c r="BB21" s="511">
        <v>7.0293166506236044</v>
      </c>
      <c r="BC21" s="511">
        <v>7.0293166506236044</v>
      </c>
      <c r="BD21" s="511">
        <v>7.0293166506236044</v>
      </c>
      <c r="BE21" s="511">
        <v>7.0293166506236044</v>
      </c>
      <c r="BF21" s="511">
        <v>7.0293166506236044</v>
      </c>
      <c r="BG21" s="511">
        <v>7.0293166506236044</v>
      </c>
      <c r="BH21" s="511">
        <v>7.0293166506236044</v>
      </c>
      <c r="BI21" s="512"/>
      <c r="BJ21" s="512"/>
      <c r="BK21" s="512"/>
      <c r="BL21" s="512"/>
      <c r="BM21" s="512"/>
      <c r="BN21" s="513"/>
    </row>
    <row r="22" spans="1:66" s="3" customFormat="1">
      <c r="A22" s="437">
        <v>0</v>
      </c>
      <c r="B22" s="439" t="s">
        <v>117</v>
      </c>
      <c r="C22" s="207" t="s">
        <v>118</v>
      </c>
      <c r="D22" s="207" t="s">
        <v>676</v>
      </c>
      <c r="E22" s="511">
        <v>4.0719899447343773</v>
      </c>
      <c r="F22" s="511">
        <v>4.1039846168806164</v>
      </c>
      <c r="G22" s="511">
        <v>4.1030166481180563</v>
      </c>
      <c r="H22" s="511">
        <v>4.1522012891860856</v>
      </c>
      <c r="I22" s="511">
        <v>4.2352869498537391</v>
      </c>
      <c r="J22" s="511">
        <v>4.2985014907592323</v>
      </c>
      <c r="K22" s="511">
        <v>4.3792786498169169</v>
      </c>
      <c r="L22" s="511">
        <v>4.4459443061584984</v>
      </c>
      <c r="M22" s="511">
        <v>4.4940500683232258</v>
      </c>
      <c r="N22" s="511">
        <v>4.5393218928379024</v>
      </c>
      <c r="O22" s="511">
        <v>4.5818447964982987</v>
      </c>
      <c r="P22" s="511">
        <v>4.6216970298326352</v>
      </c>
      <c r="Q22" s="511">
        <v>4.6589473010749822</v>
      </c>
      <c r="R22" s="511">
        <v>4.6936595051510874</v>
      </c>
      <c r="S22" s="511">
        <v>4.7258904310691996</v>
      </c>
      <c r="T22" s="511">
        <v>4.7556915262006605</v>
      </c>
      <c r="U22" s="511">
        <v>4.7831087157993872</v>
      </c>
      <c r="V22" s="511">
        <v>4.8081842956188954</v>
      </c>
      <c r="W22" s="511">
        <v>4.8309547497438654</v>
      </c>
      <c r="X22" s="511">
        <v>4.8514538414034281</v>
      </c>
      <c r="Y22" s="511">
        <v>4.8697099726491775</v>
      </c>
      <c r="Z22" s="511">
        <v>4.8857498355950923</v>
      </c>
      <c r="AA22" s="511">
        <v>4.8995947177390358</v>
      </c>
      <c r="AB22" s="511">
        <v>4.9112639609228657</v>
      </c>
      <c r="AC22" s="511">
        <v>4.9207733069712711</v>
      </c>
      <c r="AD22" s="511">
        <v>4.9281355093330932</v>
      </c>
      <c r="AE22" s="511">
        <v>4.9281355093330932</v>
      </c>
      <c r="AF22" s="511">
        <v>4.9281355093330932</v>
      </c>
      <c r="AG22" s="511">
        <v>4.9281355093330932</v>
      </c>
      <c r="AH22" s="511">
        <v>4.9281355093330932</v>
      </c>
      <c r="AI22" s="511">
        <v>4.9281355093330932</v>
      </c>
      <c r="AJ22" s="511">
        <v>4.9281355093330932</v>
      </c>
      <c r="AK22" s="511">
        <v>4.9281355093330932</v>
      </c>
      <c r="AL22" s="511">
        <v>4.9281355093330932</v>
      </c>
      <c r="AM22" s="511">
        <v>4.9281355093330932</v>
      </c>
      <c r="AN22" s="511">
        <v>4.9281355093330932</v>
      </c>
      <c r="AO22" s="511">
        <v>4.9281355093330932</v>
      </c>
      <c r="AP22" s="511">
        <v>4.9281355093330932</v>
      </c>
      <c r="AQ22" s="511">
        <v>4.9281355093330932</v>
      </c>
      <c r="AR22" s="511">
        <v>4.9281355093330932</v>
      </c>
      <c r="AS22" s="511">
        <v>4.9281355093330932</v>
      </c>
      <c r="AT22" s="511">
        <v>4.9281355093330932</v>
      </c>
      <c r="AU22" s="511">
        <v>4.9281355093330932</v>
      </c>
      <c r="AV22" s="511">
        <v>4.9281355093330932</v>
      </c>
      <c r="AW22" s="511">
        <v>4.9281355093330932</v>
      </c>
      <c r="AX22" s="511">
        <v>4.9281355093330932</v>
      </c>
      <c r="AY22" s="511">
        <v>4.9281355093330932</v>
      </c>
      <c r="AZ22" s="511">
        <v>4.9281355093330932</v>
      </c>
      <c r="BA22" s="511">
        <v>4.9281355093330932</v>
      </c>
      <c r="BB22" s="511">
        <v>4.9281355093330932</v>
      </c>
      <c r="BC22" s="511">
        <v>4.9281355093330932</v>
      </c>
      <c r="BD22" s="511">
        <v>4.9281355093330932</v>
      </c>
      <c r="BE22" s="511">
        <v>4.9281355093330932</v>
      </c>
      <c r="BF22" s="511">
        <v>4.9281355093330932</v>
      </c>
      <c r="BG22" s="511">
        <v>4.9281355093330932</v>
      </c>
      <c r="BH22" s="511">
        <v>4.9281355093330932</v>
      </c>
      <c r="BI22" s="512"/>
      <c r="BJ22" s="512"/>
      <c r="BK22" s="512"/>
      <c r="BL22" s="512"/>
      <c r="BM22" s="512"/>
      <c r="BN22" s="513"/>
    </row>
    <row r="23" spans="1:66" s="3" customFormat="1">
      <c r="A23" s="437">
        <v>0</v>
      </c>
      <c r="B23" s="439" t="s">
        <v>71</v>
      </c>
      <c r="C23" s="207" t="s">
        <v>30</v>
      </c>
      <c r="D23" s="207" t="s">
        <v>674</v>
      </c>
      <c r="E23" s="511">
        <v>3.9358238412911897</v>
      </c>
      <c r="F23" s="511">
        <v>3.976863773783275</v>
      </c>
      <c r="G23" s="511">
        <v>3.9756206172183965</v>
      </c>
      <c r="H23" s="511">
        <v>4.0389085999844196</v>
      </c>
      <c r="I23" s="511">
        <v>4.1463726422443115</v>
      </c>
      <c r="J23" s="511">
        <v>4.228596621185722</v>
      </c>
      <c r="K23" s="511">
        <v>4.3342380241468428</v>
      </c>
      <c r="L23" s="511">
        <v>4.4219036146526811</v>
      </c>
      <c r="M23" s="511">
        <v>4.4854294723486365</v>
      </c>
      <c r="N23" s="511">
        <v>4.5454154719903324</v>
      </c>
      <c r="O23" s="511">
        <v>4.6019367146407459</v>
      </c>
      <c r="P23" s="511">
        <v>4.655063317650483</v>
      </c>
      <c r="Q23" s="511">
        <v>4.7048562639680114</v>
      </c>
      <c r="R23" s="511">
        <v>4.7513733149655568</v>
      </c>
      <c r="S23" s="511">
        <v>4.7946656200117488</v>
      </c>
      <c r="T23" s="511">
        <v>4.8347797867693751</v>
      </c>
      <c r="U23" s="511">
        <v>4.8717573901996216</v>
      </c>
      <c r="V23" s="511">
        <v>4.9056373109525149</v>
      </c>
      <c r="W23" s="511">
        <v>4.9364526056983982</v>
      </c>
      <c r="X23" s="511">
        <v>4.9642345233223129</v>
      </c>
      <c r="Y23" s="511">
        <v>4.9890087943405668</v>
      </c>
      <c r="Z23" s="511">
        <v>5.0108004632051308</v>
      </c>
      <c r="AA23" s="511">
        <v>5.0296287742020285</v>
      </c>
      <c r="AB23" s="511">
        <v>5.0455117835389984</v>
      </c>
      <c r="AC23" s="511">
        <v>5.0584640417472206</v>
      </c>
      <c r="AD23" s="511">
        <v>5.0684973669649072</v>
      </c>
      <c r="AE23" s="511">
        <v>5.0684973669649072</v>
      </c>
      <c r="AF23" s="511">
        <v>5.0684973669649072</v>
      </c>
      <c r="AG23" s="511">
        <v>5.0684973669649072</v>
      </c>
      <c r="AH23" s="511">
        <v>5.0684973669649072</v>
      </c>
      <c r="AI23" s="511">
        <v>5.0684973669649072</v>
      </c>
      <c r="AJ23" s="511">
        <v>5.0684973669649072</v>
      </c>
      <c r="AK23" s="511">
        <v>5.0684973669649072</v>
      </c>
      <c r="AL23" s="511">
        <v>5.0684973669649072</v>
      </c>
      <c r="AM23" s="511">
        <v>5.0684973669649072</v>
      </c>
      <c r="AN23" s="511">
        <v>5.0684973669649072</v>
      </c>
      <c r="AO23" s="511">
        <v>5.0684973669649072</v>
      </c>
      <c r="AP23" s="511">
        <v>5.0684973669649072</v>
      </c>
      <c r="AQ23" s="511">
        <v>5.0684973669649072</v>
      </c>
      <c r="AR23" s="511">
        <v>5.0684973669649072</v>
      </c>
      <c r="AS23" s="511">
        <v>5.0684973669649072</v>
      </c>
      <c r="AT23" s="511">
        <v>5.0684973669649072</v>
      </c>
      <c r="AU23" s="511">
        <v>5.0684973669649072</v>
      </c>
      <c r="AV23" s="511">
        <v>5.0684973669649072</v>
      </c>
      <c r="AW23" s="511">
        <v>5.0684973669649072</v>
      </c>
      <c r="AX23" s="511">
        <v>5.0684973669649072</v>
      </c>
      <c r="AY23" s="511">
        <v>5.0684973669649072</v>
      </c>
      <c r="AZ23" s="511">
        <v>5.0684973669649072</v>
      </c>
      <c r="BA23" s="511">
        <v>5.0684973669649072</v>
      </c>
      <c r="BB23" s="511">
        <v>5.0684973669649072</v>
      </c>
      <c r="BC23" s="511">
        <v>5.0684973669649072</v>
      </c>
      <c r="BD23" s="511">
        <v>5.0684973669649072</v>
      </c>
      <c r="BE23" s="511">
        <v>5.0684973669649072</v>
      </c>
      <c r="BF23" s="511">
        <v>5.0684973669649072</v>
      </c>
      <c r="BG23" s="511">
        <v>5.0684973669649072</v>
      </c>
      <c r="BH23" s="511">
        <v>5.0684973669649072</v>
      </c>
      <c r="BI23" s="512"/>
      <c r="BJ23" s="512"/>
      <c r="BK23" s="512"/>
      <c r="BL23" s="512"/>
      <c r="BM23" s="512"/>
      <c r="BN23" s="513"/>
    </row>
    <row r="24" spans="1:66" s="3" customFormat="1">
      <c r="A24" s="437">
        <v>0</v>
      </c>
      <c r="B24" s="439" t="s">
        <v>58</v>
      </c>
      <c r="C24" s="207" t="s">
        <v>60</v>
      </c>
      <c r="D24" s="207" t="s">
        <v>680</v>
      </c>
      <c r="E24" s="511">
        <v>2.9026144275206294</v>
      </c>
      <c r="F24" s="511">
        <v>2.9381695885380701</v>
      </c>
      <c r="G24" s="511">
        <v>2.9370916337705628</v>
      </c>
      <c r="H24" s="511">
        <v>2.992043383412009</v>
      </c>
      <c r="I24" s="511">
        <v>3.085694392248119</v>
      </c>
      <c r="J24" s="511">
        <v>3.1576354191568714</v>
      </c>
      <c r="K24" s="511">
        <v>3.2504219702991102</v>
      </c>
      <c r="L24" s="511">
        <v>3.3277192940299147</v>
      </c>
      <c r="M24" s="511">
        <v>3.3838987661997098</v>
      </c>
      <c r="N24" s="511">
        <v>3.4370747856951738</v>
      </c>
      <c r="O24" s="511">
        <v>3.4872910702388928</v>
      </c>
      <c r="P24" s="511">
        <v>3.5345891769238484</v>
      </c>
      <c r="Q24" s="511">
        <v>3.5790045767828191</v>
      </c>
      <c r="R24" s="511">
        <v>3.620571716230053</v>
      </c>
      <c r="S24" s="511">
        <v>3.659320824182958</v>
      </c>
      <c r="T24" s="511">
        <v>3.6952796076532493</v>
      </c>
      <c r="U24" s="511">
        <v>3.7284726815768487</v>
      </c>
      <c r="V24" s="511">
        <v>3.7589235550548441</v>
      </c>
      <c r="W24" s="511">
        <v>3.7866517228802601</v>
      </c>
      <c r="X24" s="511">
        <v>3.8116761901126361</v>
      </c>
      <c r="Y24" s="511">
        <v>3.8340120597586105</v>
      </c>
      <c r="Z24" s="511">
        <v>3.8536748233453304</v>
      </c>
      <c r="AA24" s="511">
        <v>3.870675696237174</v>
      </c>
      <c r="AB24" s="511">
        <v>3.8850257318617718</v>
      </c>
      <c r="AC24" s="511">
        <v>3.8967336927131528</v>
      </c>
      <c r="AD24" s="511">
        <v>3.9058067167903472</v>
      </c>
      <c r="AE24" s="511">
        <v>3.9058067167903472</v>
      </c>
      <c r="AF24" s="511">
        <v>3.9058067167903472</v>
      </c>
      <c r="AG24" s="511">
        <v>3.9058067167903472</v>
      </c>
      <c r="AH24" s="511">
        <v>3.9058067167903472</v>
      </c>
      <c r="AI24" s="511">
        <v>3.9058067167903472</v>
      </c>
      <c r="AJ24" s="511">
        <v>3.9058067167903472</v>
      </c>
      <c r="AK24" s="511">
        <v>3.9058067167903472</v>
      </c>
      <c r="AL24" s="511">
        <v>3.9058067167903472</v>
      </c>
      <c r="AM24" s="511">
        <v>3.9058067167903472</v>
      </c>
      <c r="AN24" s="511">
        <v>3.9058067167903472</v>
      </c>
      <c r="AO24" s="511">
        <v>3.9058067167903472</v>
      </c>
      <c r="AP24" s="511">
        <v>3.9058067167903472</v>
      </c>
      <c r="AQ24" s="511">
        <v>3.9058067167903472</v>
      </c>
      <c r="AR24" s="511">
        <v>3.9058067167903472</v>
      </c>
      <c r="AS24" s="511">
        <v>3.9058067167903472</v>
      </c>
      <c r="AT24" s="511">
        <v>3.9058067167903472</v>
      </c>
      <c r="AU24" s="511">
        <v>3.9058067167903472</v>
      </c>
      <c r="AV24" s="511">
        <v>3.9058067167903472</v>
      </c>
      <c r="AW24" s="511">
        <v>3.9058067167903472</v>
      </c>
      <c r="AX24" s="511">
        <v>3.9058067167903472</v>
      </c>
      <c r="AY24" s="511">
        <v>3.9058067167903472</v>
      </c>
      <c r="AZ24" s="511">
        <v>3.9058067167903472</v>
      </c>
      <c r="BA24" s="511">
        <v>3.9058067167903472</v>
      </c>
      <c r="BB24" s="511">
        <v>3.9058067167903472</v>
      </c>
      <c r="BC24" s="511">
        <v>3.9058067167903472</v>
      </c>
      <c r="BD24" s="511">
        <v>3.9058067167903472</v>
      </c>
      <c r="BE24" s="511">
        <v>3.9058067167903472</v>
      </c>
      <c r="BF24" s="511">
        <v>3.9058067167903472</v>
      </c>
      <c r="BG24" s="511">
        <v>3.9058067167903472</v>
      </c>
      <c r="BH24" s="511">
        <v>3.9058067167903472</v>
      </c>
      <c r="BI24" s="512"/>
      <c r="BJ24" s="512"/>
      <c r="BK24" s="512"/>
      <c r="BL24" s="512"/>
      <c r="BM24" s="512"/>
      <c r="BN24" s="513"/>
    </row>
    <row r="25" spans="1:66" s="3" customFormat="1">
      <c r="A25" s="437">
        <v>0</v>
      </c>
      <c r="B25" s="439"/>
      <c r="C25" s="207" t="s">
        <v>681</v>
      </c>
      <c r="D25" s="207" t="s">
        <v>118</v>
      </c>
      <c r="E25" s="511">
        <v>4.0719899447343773</v>
      </c>
      <c r="F25" s="511">
        <v>4.1039846168806164</v>
      </c>
      <c r="G25" s="511">
        <v>4.1030166481180563</v>
      </c>
      <c r="H25" s="511">
        <v>4.1522012891860856</v>
      </c>
      <c r="I25" s="511">
        <v>4.2352869498537391</v>
      </c>
      <c r="J25" s="511">
        <v>4.2985014907592323</v>
      </c>
      <c r="K25" s="511">
        <v>4.3792786498169169</v>
      </c>
      <c r="L25" s="511">
        <v>4.4459443061584984</v>
      </c>
      <c r="M25" s="511">
        <v>4.4940500683232258</v>
      </c>
      <c r="N25" s="511">
        <v>4.5393218928379024</v>
      </c>
      <c r="O25" s="511">
        <v>4.5818447964982987</v>
      </c>
      <c r="P25" s="511">
        <v>4.6216970298326352</v>
      </c>
      <c r="Q25" s="511">
        <v>4.6589473010749822</v>
      </c>
      <c r="R25" s="511">
        <v>4.6936595051510874</v>
      </c>
      <c r="S25" s="511">
        <v>4.7258904310691996</v>
      </c>
      <c r="T25" s="511">
        <v>4.7556915262006605</v>
      </c>
      <c r="U25" s="511">
        <v>4.7831087157993872</v>
      </c>
      <c r="V25" s="511">
        <v>4.8081842956188954</v>
      </c>
      <c r="W25" s="511">
        <v>4.8309547497438654</v>
      </c>
      <c r="X25" s="511">
        <v>4.8514538414034281</v>
      </c>
      <c r="Y25" s="511">
        <v>4.8697099726491775</v>
      </c>
      <c r="Z25" s="511">
        <v>4.8857498355950923</v>
      </c>
      <c r="AA25" s="511">
        <v>4.8995947177390358</v>
      </c>
      <c r="AB25" s="511">
        <v>4.9112639609228657</v>
      </c>
      <c r="AC25" s="511">
        <v>4.9207733069712711</v>
      </c>
      <c r="AD25" s="511">
        <v>4.9281355093330932</v>
      </c>
      <c r="AE25" s="511">
        <v>4.9281355093330932</v>
      </c>
      <c r="AF25" s="511">
        <v>4.9281355093330932</v>
      </c>
      <c r="AG25" s="511">
        <v>4.9281355093330932</v>
      </c>
      <c r="AH25" s="511">
        <v>4.9281355093330932</v>
      </c>
      <c r="AI25" s="511">
        <v>4.9281355093330932</v>
      </c>
      <c r="AJ25" s="511">
        <v>4.9281355093330932</v>
      </c>
      <c r="AK25" s="511">
        <v>4.9281355093330932</v>
      </c>
      <c r="AL25" s="511">
        <v>4.9281355093330932</v>
      </c>
      <c r="AM25" s="511">
        <v>4.9281355093330932</v>
      </c>
      <c r="AN25" s="511">
        <v>4.9281355093330932</v>
      </c>
      <c r="AO25" s="511">
        <v>4.9281355093330932</v>
      </c>
      <c r="AP25" s="511">
        <v>4.9281355093330932</v>
      </c>
      <c r="AQ25" s="511">
        <v>4.9281355093330932</v>
      </c>
      <c r="AR25" s="511">
        <v>4.9281355093330932</v>
      </c>
      <c r="AS25" s="511">
        <v>4.9281355093330932</v>
      </c>
      <c r="AT25" s="511">
        <v>4.9281355093330932</v>
      </c>
      <c r="AU25" s="511">
        <v>4.9281355093330932</v>
      </c>
      <c r="AV25" s="511">
        <v>4.9281355093330932</v>
      </c>
      <c r="AW25" s="511">
        <v>4.9281355093330932</v>
      </c>
      <c r="AX25" s="511">
        <v>4.9281355093330932</v>
      </c>
      <c r="AY25" s="511">
        <v>4.9281355093330932</v>
      </c>
      <c r="AZ25" s="511">
        <v>4.9281355093330932</v>
      </c>
      <c r="BA25" s="511">
        <v>4.9281355093330932</v>
      </c>
      <c r="BB25" s="511">
        <v>4.9281355093330932</v>
      </c>
      <c r="BC25" s="511">
        <v>4.9281355093330932</v>
      </c>
      <c r="BD25" s="511">
        <v>4.9281355093330932</v>
      </c>
      <c r="BE25" s="511">
        <v>4.9281355093330932</v>
      </c>
      <c r="BF25" s="511">
        <v>4.9281355093330932</v>
      </c>
      <c r="BG25" s="511">
        <v>4.9281355093330932</v>
      </c>
      <c r="BH25" s="511">
        <v>4.9281355093330932</v>
      </c>
      <c r="BI25" s="512"/>
      <c r="BJ25" s="512"/>
      <c r="BK25" s="512"/>
      <c r="BL25" s="512"/>
      <c r="BM25" s="512"/>
      <c r="BN25" s="513"/>
    </row>
    <row r="26" spans="1:66" s="3" customFormat="1">
      <c r="A26" s="437">
        <v>0</v>
      </c>
      <c r="B26" s="439" t="s">
        <v>71</v>
      </c>
      <c r="C26" s="207" t="s">
        <v>74</v>
      </c>
      <c r="D26" s="207" t="s">
        <v>674</v>
      </c>
      <c r="E26" s="511">
        <v>2.6366546153015706</v>
      </c>
      <c r="F26" s="511">
        <v>2.6641477480687685</v>
      </c>
      <c r="G26" s="511">
        <v>2.663314942885787</v>
      </c>
      <c r="H26" s="511">
        <v>2.7057123058222379</v>
      </c>
      <c r="I26" s="511">
        <v>2.7777037298364173</v>
      </c>
      <c r="J26" s="511">
        <v>2.8327865390033047</v>
      </c>
      <c r="K26" s="511">
        <v>2.9035569555453709</v>
      </c>
      <c r="L26" s="511">
        <v>2.9622851642079122</v>
      </c>
      <c r="M26" s="511">
        <v>3.0048418823536314</v>
      </c>
      <c r="N26" s="511">
        <v>3.0450272080151759</v>
      </c>
      <c r="O26" s="511">
        <v>3.0828914522766522</v>
      </c>
      <c r="P26" s="511">
        <v>3.1184815875747209</v>
      </c>
      <c r="Q26" s="511">
        <v>3.1518384671027704</v>
      </c>
      <c r="R26" s="511">
        <v>3.1830007858824292</v>
      </c>
      <c r="S26" s="511">
        <v>3.2120028094764623</v>
      </c>
      <c r="T26" s="511">
        <v>3.2388757609055521</v>
      </c>
      <c r="U26" s="511">
        <v>3.2636474917244715</v>
      </c>
      <c r="V26" s="511">
        <v>3.2863440485373046</v>
      </c>
      <c r="W26" s="511">
        <v>3.3069875763957457</v>
      </c>
      <c r="X26" s="511">
        <v>3.3255990092948844</v>
      </c>
      <c r="Y26" s="511">
        <v>3.3421955844097866</v>
      </c>
      <c r="Z26" s="511">
        <v>3.3567940793129596</v>
      </c>
      <c r="AA26" s="511">
        <v>3.3694073859776243</v>
      </c>
      <c r="AB26" s="511">
        <v>3.3800476004694042</v>
      </c>
      <c r="AC26" s="511">
        <v>3.3887244703600246</v>
      </c>
      <c r="AD26" s="511">
        <v>3.3954459127590719</v>
      </c>
      <c r="AE26" s="511">
        <v>3.3954459127590719</v>
      </c>
      <c r="AF26" s="511">
        <v>3.3954459127590719</v>
      </c>
      <c r="AG26" s="511">
        <v>3.3954459127590719</v>
      </c>
      <c r="AH26" s="511">
        <v>3.3954459127590719</v>
      </c>
      <c r="AI26" s="511">
        <v>3.3954459127590719</v>
      </c>
      <c r="AJ26" s="511">
        <v>3.3954459127590719</v>
      </c>
      <c r="AK26" s="511">
        <v>3.3954459127590719</v>
      </c>
      <c r="AL26" s="511">
        <v>3.3954459127590719</v>
      </c>
      <c r="AM26" s="511">
        <v>3.3954459127590719</v>
      </c>
      <c r="AN26" s="511">
        <v>3.3954459127590719</v>
      </c>
      <c r="AO26" s="511">
        <v>3.3954459127590719</v>
      </c>
      <c r="AP26" s="511">
        <v>3.3954459127590719</v>
      </c>
      <c r="AQ26" s="511">
        <v>3.3954459127590719</v>
      </c>
      <c r="AR26" s="511">
        <v>3.3954459127590719</v>
      </c>
      <c r="AS26" s="511">
        <v>3.3954459127590719</v>
      </c>
      <c r="AT26" s="511">
        <v>3.3954459127590719</v>
      </c>
      <c r="AU26" s="511">
        <v>3.3954459127590719</v>
      </c>
      <c r="AV26" s="511">
        <v>3.3954459127590719</v>
      </c>
      <c r="AW26" s="511">
        <v>3.3954459127590719</v>
      </c>
      <c r="AX26" s="511">
        <v>3.3954459127590719</v>
      </c>
      <c r="AY26" s="511">
        <v>3.3954459127590719</v>
      </c>
      <c r="AZ26" s="511">
        <v>3.3954459127590719</v>
      </c>
      <c r="BA26" s="511">
        <v>3.3954459127590719</v>
      </c>
      <c r="BB26" s="511">
        <v>3.3954459127590719</v>
      </c>
      <c r="BC26" s="511">
        <v>3.3954459127590719</v>
      </c>
      <c r="BD26" s="511">
        <v>3.3954459127590719</v>
      </c>
      <c r="BE26" s="511">
        <v>3.3954459127590719</v>
      </c>
      <c r="BF26" s="511">
        <v>3.3954459127590719</v>
      </c>
      <c r="BG26" s="511">
        <v>3.3954459127590719</v>
      </c>
      <c r="BH26" s="511">
        <v>3.3954459127590719</v>
      </c>
      <c r="BI26" s="512"/>
      <c r="BJ26" s="512"/>
      <c r="BK26" s="512"/>
      <c r="BL26" s="512"/>
      <c r="BM26" s="512"/>
      <c r="BN26" s="513"/>
    </row>
    <row r="27" spans="1:66" s="3" customFormat="1">
      <c r="A27" s="437">
        <v>0</v>
      </c>
      <c r="B27" s="439" t="s">
        <v>119</v>
      </c>
      <c r="C27" s="207" t="s">
        <v>45</v>
      </c>
      <c r="D27" s="207" t="s">
        <v>674</v>
      </c>
      <c r="E27" s="511">
        <v>3.3831391545165239</v>
      </c>
      <c r="F27" s="511">
        <v>3.418416089692347</v>
      </c>
      <c r="G27" s="511">
        <v>3.4173475023217152</v>
      </c>
      <c r="H27" s="511">
        <v>3.4717483243960734</v>
      </c>
      <c r="I27" s="511">
        <v>3.5641218207039747</v>
      </c>
      <c r="J27" s="511">
        <v>3.6347995679340359</v>
      </c>
      <c r="K27" s="511">
        <v>3.7256063675032403</v>
      </c>
      <c r="L27" s="511">
        <v>3.8009615926615936</v>
      </c>
      <c r="M27" s="511">
        <v>3.8555668862828969</v>
      </c>
      <c r="N27" s="511">
        <v>3.90712940338073</v>
      </c>
      <c r="O27" s="511">
        <v>3.9557136990157225</v>
      </c>
      <c r="P27" s="511">
        <v>4.0013800443696681</v>
      </c>
      <c r="Q27" s="511">
        <v>4.0441808589128074</v>
      </c>
      <c r="R27" s="511">
        <v>4.0841657929262185</v>
      </c>
      <c r="S27" s="511">
        <v>4.121378813172317</v>
      </c>
      <c r="T27" s="511">
        <v>4.1558599824728226</v>
      </c>
      <c r="U27" s="511">
        <v>4.1876450376606611</v>
      </c>
      <c r="V27" s="511">
        <v>4.2167673996039312</v>
      </c>
      <c r="W27" s="511">
        <v>4.2432554830183973</v>
      </c>
      <c r="X27" s="511">
        <v>4.2671361486912236</v>
      </c>
      <c r="Y27" s="511">
        <v>4.2884315139530402</v>
      </c>
      <c r="Z27" s="511">
        <v>4.3071631064101306</v>
      </c>
      <c r="AA27" s="511">
        <v>4.323347467986161</v>
      </c>
      <c r="AB27" s="511">
        <v>4.3370001193613881</v>
      </c>
      <c r="AC27" s="511">
        <v>4.3481335678211304</v>
      </c>
      <c r="AD27" s="511">
        <v>4.3567579719516818</v>
      </c>
      <c r="AE27" s="511">
        <v>4.3567579719516818</v>
      </c>
      <c r="AF27" s="511">
        <v>4.3567579719516818</v>
      </c>
      <c r="AG27" s="511">
        <v>4.3567579719516818</v>
      </c>
      <c r="AH27" s="511">
        <v>4.3567579719516818</v>
      </c>
      <c r="AI27" s="511">
        <v>4.3567579719516818</v>
      </c>
      <c r="AJ27" s="511">
        <v>4.3567579719516818</v>
      </c>
      <c r="AK27" s="511">
        <v>4.3567579719516818</v>
      </c>
      <c r="AL27" s="511">
        <v>4.3567579719516818</v>
      </c>
      <c r="AM27" s="511">
        <v>4.3567579719516818</v>
      </c>
      <c r="AN27" s="511">
        <v>4.3567579719516818</v>
      </c>
      <c r="AO27" s="511">
        <v>4.3567579719516818</v>
      </c>
      <c r="AP27" s="511">
        <v>4.3567579719516818</v>
      </c>
      <c r="AQ27" s="511">
        <v>4.3567579719516818</v>
      </c>
      <c r="AR27" s="511">
        <v>4.3567579719516818</v>
      </c>
      <c r="AS27" s="511">
        <v>4.3567579719516818</v>
      </c>
      <c r="AT27" s="511">
        <v>4.3567579719516818</v>
      </c>
      <c r="AU27" s="511">
        <v>4.3567579719516818</v>
      </c>
      <c r="AV27" s="511">
        <v>4.3567579719516818</v>
      </c>
      <c r="AW27" s="511">
        <v>4.3567579719516818</v>
      </c>
      <c r="AX27" s="511">
        <v>4.3567579719516818</v>
      </c>
      <c r="AY27" s="511">
        <v>4.3567579719516818</v>
      </c>
      <c r="AZ27" s="511">
        <v>4.3567579719516818</v>
      </c>
      <c r="BA27" s="511">
        <v>4.3567579719516818</v>
      </c>
      <c r="BB27" s="511">
        <v>4.3567579719516818</v>
      </c>
      <c r="BC27" s="511">
        <v>4.3567579719516818</v>
      </c>
      <c r="BD27" s="511">
        <v>4.3567579719516818</v>
      </c>
      <c r="BE27" s="511">
        <v>4.3567579719516818</v>
      </c>
      <c r="BF27" s="511">
        <v>4.3567579719516818</v>
      </c>
      <c r="BG27" s="511">
        <v>4.3567579719516818</v>
      </c>
      <c r="BH27" s="511">
        <v>4.3567579719516818</v>
      </c>
      <c r="BI27" s="512"/>
      <c r="BJ27" s="512"/>
      <c r="BK27" s="512"/>
      <c r="BL27" s="512"/>
      <c r="BM27" s="512"/>
      <c r="BN27" s="513"/>
    </row>
    <row r="28" spans="1:66" s="3" customFormat="1">
      <c r="A28" s="437">
        <v>0</v>
      </c>
      <c r="B28" s="439" t="s">
        <v>120</v>
      </c>
      <c r="C28" s="207" t="s">
        <v>121</v>
      </c>
      <c r="D28" s="207" t="s">
        <v>680</v>
      </c>
      <c r="E28" s="511">
        <v>2.5072217123780955</v>
      </c>
      <c r="F28" s="511">
        <v>2.5379335667824621</v>
      </c>
      <c r="G28" s="511">
        <v>2.5370024504852262</v>
      </c>
      <c r="H28" s="511">
        <v>2.5844686997148512</v>
      </c>
      <c r="I28" s="511">
        <v>2.6653626140128566</v>
      </c>
      <c r="J28" s="511">
        <v>2.7275038694845564</v>
      </c>
      <c r="K28" s="511">
        <v>2.8076510820921969</v>
      </c>
      <c r="L28" s="511">
        <v>2.8744190022572376</v>
      </c>
      <c r="M28" s="511">
        <v>2.9229457342539384</v>
      </c>
      <c r="N28" s="511">
        <v>2.9688781424280242</v>
      </c>
      <c r="O28" s="511">
        <v>3.0122539892953308</v>
      </c>
      <c r="P28" s="511">
        <v>3.0531091710619944</v>
      </c>
      <c r="Q28" s="511">
        <v>3.0914743269140885</v>
      </c>
      <c r="R28" s="511">
        <v>3.1273792109921903</v>
      </c>
      <c r="S28" s="511">
        <v>3.1608499344453884</v>
      </c>
      <c r="T28" s="511">
        <v>3.191910430049838</v>
      </c>
      <c r="U28" s="511">
        <v>3.2205819597069505</v>
      </c>
      <c r="V28" s="511">
        <v>3.2468848301195812</v>
      </c>
      <c r="W28" s="511">
        <v>3.2708358805096021</v>
      </c>
      <c r="X28" s="511">
        <v>3.2924515270766519</v>
      </c>
      <c r="Y28" s="511">
        <v>3.3117448155032063</v>
      </c>
      <c r="Z28" s="511">
        <v>3.3287291270681747</v>
      </c>
      <c r="AA28" s="511">
        <v>3.3434141493844938</v>
      </c>
      <c r="AB28" s="511">
        <v>3.3558094301872985</v>
      </c>
      <c r="AC28" s="511">
        <v>3.3659225383479749</v>
      </c>
      <c r="AD28" s="511">
        <v>3.3737596395308218</v>
      </c>
      <c r="AE28" s="511">
        <v>3.3737596395308218</v>
      </c>
      <c r="AF28" s="511">
        <v>3.3737596395308218</v>
      </c>
      <c r="AG28" s="511">
        <v>3.3737596395308218</v>
      </c>
      <c r="AH28" s="511">
        <v>3.3737596395308218</v>
      </c>
      <c r="AI28" s="511">
        <v>3.3737596395308218</v>
      </c>
      <c r="AJ28" s="511">
        <v>3.3737596395308218</v>
      </c>
      <c r="AK28" s="511">
        <v>3.3737596395308218</v>
      </c>
      <c r="AL28" s="511">
        <v>3.3737596395308218</v>
      </c>
      <c r="AM28" s="511">
        <v>3.3737596395308218</v>
      </c>
      <c r="AN28" s="511">
        <v>3.3737596395308218</v>
      </c>
      <c r="AO28" s="511">
        <v>3.3737596395308218</v>
      </c>
      <c r="AP28" s="511">
        <v>3.3737596395308218</v>
      </c>
      <c r="AQ28" s="511">
        <v>3.3737596395308218</v>
      </c>
      <c r="AR28" s="511">
        <v>3.3737596395308218</v>
      </c>
      <c r="AS28" s="511">
        <v>3.3737596395308218</v>
      </c>
      <c r="AT28" s="511">
        <v>3.3737596395308218</v>
      </c>
      <c r="AU28" s="511">
        <v>3.3737596395308218</v>
      </c>
      <c r="AV28" s="511">
        <v>3.3737596395308218</v>
      </c>
      <c r="AW28" s="511">
        <v>3.3737596395308218</v>
      </c>
      <c r="AX28" s="511">
        <v>3.3737596395308218</v>
      </c>
      <c r="AY28" s="511">
        <v>3.3737596395308218</v>
      </c>
      <c r="AZ28" s="511">
        <v>3.3737596395308218</v>
      </c>
      <c r="BA28" s="511">
        <v>3.3737596395308218</v>
      </c>
      <c r="BB28" s="511">
        <v>3.3737596395308218</v>
      </c>
      <c r="BC28" s="511">
        <v>3.3737596395308218</v>
      </c>
      <c r="BD28" s="511">
        <v>3.3737596395308218</v>
      </c>
      <c r="BE28" s="511">
        <v>3.3737596395308218</v>
      </c>
      <c r="BF28" s="511">
        <v>3.3737596395308218</v>
      </c>
      <c r="BG28" s="511">
        <v>3.3737596395308218</v>
      </c>
      <c r="BH28" s="511">
        <v>3.3737596395308218</v>
      </c>
      <c r="BI28" s="512"/>
      <c r="BJ28" s="512"/>
      <c r="BK28" s="512"/>
      <c r="BL28" s="512"/>
      <c r="BM28" s="512"/>
      <c r="BN28" s="513"/>
    </row>
    <row r="29" spans="1:66" s="3" customFormat="1">
      <c r="A29" s="437">
        <v>0</v>
      </c>
      <c r="B29" s="439"/>
      <c r="C29" s="207" t="s">
        <v>682</v>
      </c>
      <c r="D29" s="207" t="s">
        <v>676</v>
      </c>
      <c r="E29" s="511">
        <v>4.7458531224184712</v>
      </c>
      <c r="F29" s="511">
        <v>4.7831425108420209</v>
      </c>
      <c r="G29" s="511">
        <v>4.7820143554102659</v>
      </c>
      <c r="H29" s="511">
        <v>4.8393384366471528</v>
      </c>
      <c r="I29" s="511">
        <v>4.9361737303142412</v>
      </c>
      <c r="J29" s="511">
        <v>5.0098494835479972</v>
      </c>
      <c r="K29" s="511">
        <v>5.1039942475913707</v>
      </c>
      <c r="L29" s="511">
        <v>5.1816922325080323</v>
      </c>
      <c r="M29" s="511">
        <v>5.2377588939375421</v>
      </c>
      <c r="N29" s="511">
        <v>5.2905226366399019</v>
      </c>
      <c r="O29" s="511">
        <v>5.3400825466224777</v>
      </c>
      <c r="P29" s="511">
        <v>5.3865298238928174</v>
      </c>
      <c r="Q29" s="511">
        <v>5.4299445470345171</v>
      </c>
      <c r="R29" s="511">
        <v>5.4704011847807958</v>
      </c>
      <c r="S29" s="511">
        <v>5.5079659240073049</v>
      </c>
      <c r="T29" s="511">
        <v>5.5426987259789851</v>
      </c>
      <c r="U29" s="511">
        <v>5.5746531160022998</v>
      </c>
      <c r="V29" s="511">
        <v>5.6038783892465904</v>
      </c>
      <c r="W29" s="511">
        <v>5.6304170674541867</v>
      </c>
      <c r="X29" s="511">
        <v>5.6543085012444596</v>
      </c>
      <c r="Y29" s="511">
        <v>5.6755857928517139</v>
      </c>
      <c r="Z29" s="511">
        <v>5.6942800515994483</v>
      </c>
      <c r="AA29" s="511">
        <v>5.7104160877989765</v>
      </c>
      <c r="AB29" s="511">
        <v>5.7240164441239845</v>
      </c>
      <c r="AC29" s="511">
        <v>5.7350994674733782</v>
      </c>
      <c r="AD29" s="511">
        <v>5.7436800218315511</v>
      </c>
      <c r="AE29" s="511">
        <v>5.7436800218315511</v>
      </c>
      <c r="AF29" s="511">
        <v>5.7436800218315511</v>
      </c>
      <c r="AG29" s="511">
        <v>5.7436800218315511</v>
      </c>
      <c r="AH29" s="511">
        <v>5.7436800218315511</v>
      </c>
      <c r="AI29" s="511">
        <v>5.7436800218315511</v>
      </c>
      <c r="AJ29" s="511">
        <v>5.7436800218315511</v>
      </c>
      <c r="AK29" s="511">
        <v>5.7436800218315511</v>
      </c>
      <c r="AL29" s="511">
        <v>5.7436800218315511</v>
      </c>
      <c r="AM29" s="511">
        <v>5.7436800218315511</v>
      </c>
      <c r="AN29" s="511">
        <v>5.7436800218315511</v>
      </c>
      <c r="AO29" s="511">
        <v>5.7436800218315511</v>
      </c>
      <c r="AP29" s="511">
        <v>5.7436800218315511</v>
      </c>
      <c r="AQ29" s="511">
        <v>5.7436800218315511</v>
      </c>
      <c r="AR29" s="511">
        <v>5.7436800218315511</v>
      </c>
      <c r="AS29" s="511">
        <v>5.7436800218315511</v>
      </c>
      <c r="AT29" s="511">
        <v>5.7436800218315511</v>
      </c>
      <c r="AU29" s="511">
        <v>5.7436800218315511</v>
      </c>
      <c r="AV29" s="511">
        <v>5.7436800218315511</v>
      </c>
      <c r="AW29" s="511">
        <v>5.7436800218315511</v>
      </c>
      <c r="AX29" s="511">
        <v>5.7436800218315511</v>
      </c>
      <c r="AY29" s="511">
        <v>5.7436800218315511</v>
      </c>
      <c r="AZ29" s="511">
        <v>5.7436800218315511</v>
      </c>
      <c r="BA29" s="511">
        <v>5.7436800218315511</v>
      </c>
      <c r="BB29" s="511">
        <v>5.7436800218315511</v>
      </c>
      <c r="BC29" s="511">
        <v>5.7436800218315511</v>
      </c>
      <c r="BD29" s="511">
        <v>5.7436800218315511</v>
      </c>
      <c r="BE29" s="511">
        <v>5.7436800218315511</v>
      </c>
      <c r="BF29" s="511">
        <v>5.7436800218315511</v>
      </c>
      <c r="BG29" s="511">
        <v>5.7436800218315511</v>
      </c>
      <c r="BH29" s="511">
        <v>5.7436800218315511</v>
      </c>
      <c r="BI29" s="512"/>
      <c r="BJ29" s="512"/>
      <c r="BK29" s="512"/>
      <c r="BL29" s="512"/>
      <c r="BM29" s="512"/>
      <c r="BN29" s="513"/>
    </row>
    <row r="30" spans="1:66" s="3" customFormat="1">
      <c r="A30" s="437">
        <v>0</v>
      </c>
      <c r="B30" s="439" t="s">
        <v>189</v>
      </c>
      <c r="C30" s="207" t="s">
        <v>190</v>
      </c>
      <c r="D30" s="207" t="s">
        <v>674</v>
      </c>
      <c r="E30" s="511">
        <v>3.1397686611684472</v>
      </c>
      <c r="F30" s="511">
        <v>3.172507904358977</v>
      </c>
      <c r="G30" s="511">
        <v>3.1715161872037574</v>
      </c>
      <c r="H30" s="511">
        <v>3.2220036157397201</v>
      </c>
      <c r="I30" s="511">
        <v>3.3077321050461421</v>
      </c>
      <c r="J30" s="511">
        <v>3.3733255570620537</v>
      </c>
      <c r="K30" s="511">
        <v>3.4576000519872077</v>
      </c>
      <c r="L30" s="511">
        <v>3.5275345015033115</v>
      </c>
      <c r="M30" s="511">
        <v>3.5782116926608745</v>
      </c>
      <c r="N30" s="511">
        <v>3.6260649933619726</v>
      </c>
      <c r="O30" s="511">
        <v>3.6711543148154062</v>
      </c>
      <c r="P30" s="511">
        <v>3.7135355925175064</v>
      </c>
      <c r="Q30" s="511">
        <v>3.7532574750760843</v>
      </c>
      <c r="R30" s="511">
        <v>3.7903660411149933</v>
      </c>
      <c r="S30" s="511">
        <v>3.8249020945906964</v>
      </c>
      <c r="T30" s="511">
        <v>3.8569028163539856</v>
      </c>
      <c r="U30" s="511">
        <v>3.8864013724624606</v>
      </c>
      <c r="V30" s="511">
        <v>3.9134287796108223</v>
      </c>
      <c r="W30" s="511">
        <v>3.9380114084654849</v>
      </c>
      <c r="X30" s="511">
        <v>3.9601741875481262</v>
      </c>
      <c r="Y30" s="511">
        <v>3.9799376431505729</v>
      </c>
      <c r="Z30" s="511">
        <v>3.9973217542628912</v>
      </c>
      <c r="AA30" s="511">
        <v>4.0123418728440621</v>
      </c>
      <c r="AB30" s="511">
        <v>4.0250124030741201</v>
      </c>
      <c r="AC30" s="511">
        <v>4.0353449525106306</v>
      </c>
      <c r="AD30" s="511">
        <v>4.0433489489688332</v>
      </c>
      <c r="AE30" s="511">
        <v>4.0433489489688332</v>
      </c>
      <c r="AF30" s="511">
        <v>4.0433489489688332</v>
      </c>
      <c r="AG30" s="511">
        <v>4.0433489489688332</v>
      </c>
      <c r="AH30" s="511">
        <v>4.0433489489688332</v>
      </c>
      <c r="AI30" s="511">
        <v>4.0433489489688332</v>
      </c>
      <c r="AJ30" s="511">
        <v>4.0433489489688332</v>
      </c>
      <c r="AK30" s="511">
        <v>4.0433489489688332</v>
      </c>
      <c r="AL30" s="511">
        <v>4.0433489489688332</v>
      </c>
      <c r="AM30" s="511">
        <v>4.0433489489688332</v>
      </c>
      <c r="AN30" s="511">
        <v>4.0433489489688332</v>
      </c>
      <c r="AO30" s="511">
        <v>4.0433489489688332</v>
      </c>
      <c r="AP30" s="511">
        <v>4.0433489489688332</v>
      </c>
      <c r="AQ30" s="511">
        <v>4.0433489489688332</v>
      </c>
      <c r="AR30" s="511">
        <v>4.0433489489688332</v>
      </c>
      <c r="AS30" s="511">
        <v>4.0433489489688332</v>
      </c>
      <c r="AT30" s="511">
        <v>4.0433489489688332</v>
      </c>
      <c r="AU30" s="511">
        <v>4.0433489489688332</v>
      </c>
      <c r="AV30" s="511">
        <v>4.0433489489688332</v>
      </c>
      <c r="AW30" s="511">
        <v>4.0433489489688332</v>
      </c>
      <c r="AX30" s="511">
        <v>4.0433489489688332</v>
      </c>
      <c r="AY30" s="511">
        <v>4.0433489489688332</v>
      </c>
      <c r="AZ30" s="511">
        <v>4.0433489489688332</v>
      </c>
      <c r="BA30" s="511">
        <v>4.0433489489688332</v>
      </c>
      <c r="BB30" s="511">
        <v>4.0433489489688332</v>
      </c>
      <c r="BC30" s="511">
        <v>4.0433489489688332</v>
      </c>
      <c r="BD30" s="511">
        <v>4.0433489489688332</v>
      </c>
      <c r="BE30" s="511">
        <v>4.0433489489688332</v>
      </c>
      <c r="BF30" s="511">
        <v>4.0433489489688332</v>
      </c>
      <c r="BG30" s="511">
        <v>4.0433489489688332</v>
      </c>
      <c r="BH30" s="511">
        <v>4.0433489489688332</v>
      </c>
      <c r="BI30" s="512"/>
      <c r="BJ30" s="512"/>
      <c r="BK30" s="512"/>
      <c r="BL30" s="512"/>
      <c r="BM30" s="512"/>
      <c r="BN30" s="513"/>
    </row>
    <row r="31" spans="1:66" s="3" customFormat="1">
      <c r="A31" s="437">
        <v>0</v>
      </c>
      <c r="B31" s="439" t="s">
        <v>122</v>
      </c>
      <c r="C31" s="207" t="s">
        <v>683</v>
      </c>
      <c r="D31" s="207" t="s">
        <v>675</v>
      </c>
      <c r="E31" s="511">
        <v>3.4509742849612239</v>
      </c>
      <c r="F31" s="511">
        <v>3.4932685276860904</v>
      </c>
      <c r="G31" s="511">
        <v>3.4919862547786398</v>
      </c>
      <c r="H31" s="511">
        <v>3.5573539997694308</v>
      </c>
      <c r="I31" s="511">
        <v>3.6687577986409861</v>
      </c>
      <c r="J31" s="511">
        <v>3.7543373929078312</v>
      </c>
      <c r="K31" s="511">
        <v>3.8647158902099807</v>
      </c>
      <c r="L31" s="511">
        <v>3.9566697147403183</v>
      </c>
      <c r="M31" s="511">
        <v>4.0235021851261257</v>
      </c>
      <c r="N31" s="511">
        <v>4.086762204499693</v>
      </c>
      <c r="O31" s="511">
        <v>4.1465016869946876</v>
      </c>
      <c r="P31" s="511">
        <v>4.202769985373445</v>
      </c>
      <c r="Q31" s="511">
        <v>4.2556092202599656</v>
      </c>
      <c r="R31" s="511">
        <v>4.3050603007244996</v>
      </c>
      <c r="S31" s="511">
        <v>4.3511591252031812</v>
      </c>
      <c r="T31" s="511">
        <v>4.3939385980978454</v>
      </c>
      <c r="U31" s="511">
        <v>4.433427950960029</v>
      </c>
      <c r="V31" s="511">
        <v>4.4696551050643976</v>
      </c>
      <c r="W31" s="511">
        <v>4.5026432108574719</v>
      </c>
      <c r="X31" s="511">
        <v>4.5324148407886291</v>
      </c>
      <c r="Y31" s="511">
        <v>4.5589879294034326</v>
      </c>
      <c r="Z31" s="511">
        <v>4.5823808776041863</v>
      </c>
      <c r="AA31" s="511">
        <v>4.602607002847023</v>
      </c>
      <c r="AB31" s="511">
        <v>4.6196794336872182</v>
      </c>
      <c r="AC31" s="511">
        <v>4.6336085767488928</v>
      </c>
      <c r="AD31" s="511">
        <v>4.6444029094716033</v>
      </c>
      <c r="AE31" s="511">
        <v>4.6444029094716033</v>
      </c>
      <c r="AF31" s="511">
        <v>4.6444029094716033</v>
      </c>
      <c r="AG31" s="511">
        <v>4.6444029094716033</v>
      </c>
      <c r="AH31" s="511">
        <v>4.6444029094716033</v>
      </c>
      <c r="AI31" s="511">
        <v>4.6444029094716033</v>
      </c>
      <c r="AJ31" s="511">
        <v>4.6444029094716033</v>
      </c>
      <c r="AK31" s="511">
        <v>4.6444029094716033</v>
      </c>
      <c r="AL31" s="511">
        <v>4.6444029094716033</v>
      </c>
      <c r="AM31" s="511">
        <v>4.6444029094716033</v>
      </c>
      <c r="AN31" s="511">
        <v>4.6444029094716033</v>
      </c>
      <c r="AO31" s="511">
        <v>4.6444029094716033</v>
      </c>
      <c r="AP31" s="511">
        <v>4.6444029094716033</v>
      </c>
      <c r="AQ31" s="511">
        <v>4.6444029094716033</v>
      </c>
      <c r="AR31" s="511">
        <v>4.6444029094716033</v>
      </c>
      <c r="AS31" s="511">
        <v>4.6444029094716033</v>
      </c>
      <c r="AT31" s="511">
        <v>4.6444029094716033</v>
      </c>
      <c r="AU31" s="511">
        <v>4.6444029094716033</v>
      </c>
      <c r="AV31" s="511">
        <v>4.6444029094716033</v>
      </c>
      <c r="AW31" s="511">
        <v>4.6444029094716033</v>
      </c>
      <c r="AX31" s="511">
        <v>4.6444029094716033</v>
      </c>
      <c r="AY31" s="511">
        <v>4.6444029094716033</v>
      </c>
      <c r="AZ31" s="511">
        <v>4.6444029094716033</v>
      </c>
      <c r="BA31" s="511">
        <v>4.6444029094716033</v>
      </c>
      <c r="BB31" s="511">
        <v>4.6444029094716033</v>
      </c>
      <c r="BC31" s="511">
        <v>4.6444029094716033</v>
      </c>
      <c r="BD31" s="511">
        <v>4.6444029094716033</v>
      </c>
      <c r="BE31" s="511">
        <v>4.6444029094716033</v>
      </c>
      <c r="BF31" s="511">
        <v>4.6444029094716033</v>
      </c>
      <c r="BG31" s="511">
        <v>4.6444029094716033</v>
      </c>
      <c r="BH31" s="511">
        <v>4.6444029094716033</v>
      </c>
      <c r="BI31" s="512"/>
      <c r="BJ31" s="512"/>
      <c r="BK31" s="512"/>
      <c r="BL31" s="512"/>
      <c r="BM31" s="512"/>
      <c r="BN31" s="513"/>
    </row>
    <row r="32" spans="1:66" s="3" customFormat="1">
      <c r="A32" s="437">
        <v>0</v>
      </c>
      <c r="B32" s="439" t="s">
        <v>71</v>
      </c>
      <c r="C32" s="207" t="s">
        <v>75</v>
      </c>
      <c r="D32" s="207" t="s">
        <v>674</v>
      </c>
      <c r="E32" s="511">
        <v>2.6761460604752347</v>
      </c>
      <c r="F32" s="511">
        <v>2.7040509815513856</v>
      </c>
      <c r="G32" s="511">
        <v>2.7032057027284995</v>
      </c>
      <c r="H32" s="511">
        <v>2.7462380874551373</v>
      </c>
      <c r="I32" s="511">
        <v>2.8193077889797382</v>
      </c>
      <c r="J32" s="511">
        <v>2.8752156207815971</v>
      </c>
      <c r="K32" s="511">
        <v>2.9470460267544247</v>
      </c>
      <c r="L32" s="511">
        <v>3.0066538583372702</v>
      </c>
      <c r="M32" s="511">
        <v>3.0498479850732805</v>
      </c>
      <c r="N32" s="511">
        <v>3.0906352009391536</v>
      </c>
      <c r="O32" s="511">
        <v>3.1290665705713998</v>
      </c>
      <c r="P32" s="511">
        <v>3.1651897699532849</v>
      </c>
      <c r="Q32" s="511">
        <v>3.1990462641716326</v>
      </c>
      <c r="R32" s="511">
        <v>3.2306753278167086</v>
      </c>
      <c r="S32" s="511">
        <v>3.2601117396760997</v>
      </c>
      <c r="T32" s="511">
        <v>3.2873871904245382</v>
      </c>
      <c r="U32" s="511">
        <v>3.3125299487735007</v>
      </c>
      <c r="V32" s="511">
        <v>3.3355664514494752</v>
      </c>
      <c r="W32" s="511">
        <v>3.356519175189653</v>
      </c>
      <c r="X32" s="511">
        <v>3.3754093675355823</v>
      </c>
      <c r="Y32" s="511">
        <v>3.3922545238383344</v>
      </c>
      <c r="Z32" s="511">
        <v>3.4070716729625574</v>
      </c>
      <c r="AA32" s="511">
        <v>3.4198738999756495</v>
      </c>
      <c r="AB32" s="511">
        <v>3.4306734821164189</v>
      </c>
      <c r="AC32" s="511">
        <v>3.4394803129543612</v>
      </c>
      <c r="AD32" s="511">
        <v>3.4463024281804251</v>
      </c>
      <c r="AE32" s="511">
        <v>3.4463024281804251</v>
      </c>
      <c r="AF32" s="511">
        <v>3.4463024281804251</v>
      </c>
      <c r="AG32" s="511">
        <v>3.4463024281804251</v>
      </c>
      <c r="AH32" s="511">
        <v>3.4463024281804251</v>
      </c>
      <c r="AI32" s="511">
        <v>3.4463024281804251</v>
      </c>
      <c r="AJ32" s="511">
        <v>3.4463024281804251</v>
      </c>
      <c r="AK32" s="511">
        <v>3.4463024281804251</v>
      </c>
      <c r="AL32" s="511">
        <v>3.4463024281804251</v>
      </c>
      <c r="AM32" s="511">
        <v>3.4463024281804251</v>
      </c>
      <c r="AN32" s="511">
        <v>3.4463024281804251</v>
      </c>
      <c r="AO32" s="511">
        <v>3.4463024281804251</v>
      </c>
      <c r="AP32" s="511">
        <v>3.4463024281804251</v>
      </c>
      <c r="AQ32" s="511">
        <v>3.4463024281804251</v>
      </c>
      <c r="AR32" s="511">
        <v>3.4463024281804251</v>
      </c>
      <c r="AS32" s="511">
        <v>3.4463024281804251</v>
      </c>
      <c r="AT32" s="511">
        <v>3.4463024281804251</v>
      </c>
      <c r="AU32" s="511">
        <v>3.4463024281804251</v>
      </c>
      <c r="AV32" s="511">
        <v>3.4463024281804251</v>
      </c>
      <c r="AW32" s="511">
        <v>3.4463024281804251</v>
      </c>
      <c r="AX32" s="511">
        <v>3.4463024281804251</v>
      </c>
      <c r="AY32" s="511">
        <v>3.4463024281804251</v>
      </c>
      <c r="AZ32" s="511">
        <v>3.4463024281804251</v>
      </c>
      <c r="BA32" s="511">
        <v>3.4463024281804251</v>
      </c>
      <c r="BB32" s="511">
        <v>3.4463024281804251</v>
      </c>
      <c r="BC32" s="511">
        <v>3.4463024281804251</v>
      </c>
      <c r="BD32" s="511">
        <v>3.4463024281804251</v>
      </c>
      <c r="BE32" s="511">
        <v>3.4463024281804251</v>
      </c>
      <c r="BF32" s="511">
        <v>3.4463024281804251</v>
      </c>
      <c r="BG32" s="511">
        <v>3.4463024281804251</v>
      </c>
      <c r="BH32" s="511">
        <v>3.4463024281804251</v>
      </c>
      <c r="BI32" s="512"/>
      <c r="BJ32" s="512"/>
      <c r="BK32" s="512"/>
      <c r="BL32" s="512"/>
      <c r="BM32" s="512"/>
      <c r="BN32" s="513"/>
    </row>
    <row r="33" spans="1:66" s="3" customFormat="1">
      <c r="A33" s="437">
        <v>0</v>
      </c>
      <c r="B33" s="439" t="s">
        <v>123</v>
      </c>
      <c r="C33" s="207" t="s">
        <v>684</v>
      </c>
      <c r="D33" s="207" t="s">
        <v>675</v>
      </c>
      <c r="E33" s="511">
        <v>2.7606224857477639</v>
      </c>
      <c r="F33" s="511">
        <v>2.7944559564846378</v>
      </c>
      <c r="G33" s="511">
        <v>2.7934301964734436</v>
      </c>
      <c r="H33" s="511">
        <v>2.8457214196942595</v>
      </c>
      <c r="I33" s="511">
        <v>2.9348393924078677</v>
      </c>
      <c r="J33" s="511">
        <v>3.0032991758619993</v>
      </c>
      <c r="K33" s="511">
        <v>3.091596953948395</v>
      </c>
      <c r="L33" s="511">
        <v>3.1651558317282698</v>
      </c>
      <c r="M33" s="511">
        <v>3.2186187686528211</v>
      </c>
      <c r="N33" s="511">
        <v>3.2692239072342786</v>
      </c>
      <c r="O33" s="511">
        <v>3.3170127764186432</v>
      </c>
      <c r="P33" s="511">
        <v>3.3620248561713342</v>
      </c>
      <c r="Q33" s="511">
        <v>3.4042938410760062</v>
      </c>
      <c r="R33" s="511">
        <v>3.4438524565284099</v>
      </c>
      <c r="S33" s="511">
        <v>3.4807294196448759</v>
      </c>
      <c r="T33" s="511">
        <v>3.5149510524504572</v>
      </c>
      <c r="U33" s="511">
        <v>3.5465407388570016</v>
      </c>
      <c r="V33" s="511">
        <v>3.5755208146144462</v>
      </c>
      <c r="W33" s="511">
        <v>3.6019097990271796</v>
      </c>
      <c r="X33" s="511">
        <v>3.6257257490281627</v>
      </c>
      <c r="Y33" s="511">
        <v>3.6469830114382233</v>
      </c>
      <c r="Z33" s="511">
        <v>3.6656963061423768</v>
      </c>
      <c r="AA33" s="511">
        <v>3.6818762864998811</v>
      </c>
      <c r="AB33" s="511">
        <v>3.6955334547579017</v>
      </c>
      <c r="AC33" s="511">
        <v>3.7066761357424656</v>
      </c>
      <c r="AD33" s="511">
        <v>3.7153111110196839</v>
      </c>
      <c r="AE33" s="511">
        <v>3.7153111110196839</v>
      </c>
      <c r="AF33" s="511">
        <v>3.7153111110196839</v>
      </c>
      <c r="AG33" s="511">
        <v>3.7153111110196839</v>
      </c>
      <c r="AH33" s="511">
        <v>3.7153111110196839</v>
      </c>
      <c r="AI33" s="511">
        <v>3.7153111110196839</v>
      </c>
      <c r="AJ33" s="511">
        <v>3.7153111110196839</v>
      </c>
      <c r="AK33" s="511">
        <v>3.7153111110196839</v>
      </c>
      <c r="AL33" s="511">
        <v>3.7153111110196839</v>
      </c>
      <c r="AM33" s="511">
        <v>3.7153111110196839</v>
      </c>
      <c r="AN33" s="511">
        <v>3.7153111110196839</v>
      </c>
      <c r="AO33" s="511">
        <v>3.7153111110196839</v>
      </c>
      <c r="AP33" s="511">
        <v>3.7153111110196839</v>
      </c>
      <c r="AQ33" s="511">
        <v>3.7153111110196839</v>
      </c>
      <c r="AR33" s="511">
        <v>3.7153111110196839</v>
      </c>
      <c r="AS33" s="511">
        <v>3.7153111110196839</v>
      </c>
      <c r="AT33" s="511">
        <v>3.7153111110196839</v>
      </c>
      <c r="AU33" s="511">
        <v>3.7153111110196839</v>
      </c>
      <c r="AV33" s="511">
        <v>3.7153111110196839</v>
      </c>
      <c r="AW33" s="511">
        <v>3.7153111110196839</v>
      </c>
      <c r="AX33" s="511">
        <v>3.7153111110196839</v>
      </c>
      <c r="AY33" s="511">
        <v>3.7153111110196839</v>
      </c>
      <c r="AZ33" s="511">
        <v>3.7153111110196839</v>
      </c>
      <c r="BA33" s="511">
        <v>3.7153111110196839</v>
      </c>
      <c r="BB33" s="511">
        <v>3.7153111110196839</v>
      </c>
      <c r="BC33" s="511">
        <v>3.7153111110196839</v>
      </c>
      <c r="BD33" s="511">
        <v>3.7153111110196839</v>
      </c>
      <c r="BE33" s="511">
        <v>3.7153111110196839</v>
      </c>
      <c r="BF33" s="511">
        <v>3.7153111110196839</v>
      </c>
      <c r="BG33" s="511">
        <v>3.7153111110196839</v>
      </c>
      <c r="BH33" s="511">
        <v>3.7153111110196839</v>
      </c>
      <c r="BI33" s="512"/>
      <c r="BJ33" s="512"/>
      <c r="BK33" s="512"/>
      <c r="BL33" s="512"/>
      <c r="BM33" s="512"/>
      <c r="BN33" s="513"/>
    </row>
    <row r="34" spans="1:66" s="3" customFormat="1">
      <c r="A34" s="437">
        <v>0</v>
      </c>
      <c r="B34" s="439" t="s">
        <v>124</v>
      </c>
      <c r="C34" s="207" t="s">
        <v>13</v>
      </c>
      <c r="D34" s="207" t="s">
        <v>675</v>
      </c>
      <c r="E34" s="511">
        <v>3.3354466305794066</v>
      </c>
      <c r="F34" s="511">
        <v>3.3763249964380928</v>
      </c>
      <c r="G34" s="511">
        <v>3.3750856499534558</v>
      </c>
      <c r="H34" s="511">
        <v>3.438265090532961</v>
      </c>
      <c r="I34" s="511">
        <v>3.545939444178297</v>
      </c>
      <c r="J34" s="511">
        <v>3.6286541055386059</v>
      </c>
      <c r="K34" s="511">
        <v>3.7353374814534193</v>
      </c>
      <c r="L34" s="511">
        <v>3.8242129841006522</v>
      </c>
      <c r="M34" s="511">
        <v>3.8888081157227772</v>
      </c>
      <c r="N34" s="511">
        <v>3.9499503906419089</v>
      </c>
      <c r="O34" s="511">
        <v>4.0076899850714645</v>
      </c>
      <c r="P34" s="511">
        <v>4.0620745996001038</v>
      </c>
      <c r="Q34" s="511">
        <v>4.1131449447871642</v>
      </c>
      <c r="R34" s="511">
        <v>4.1609405601972034</v>
      </c>
      <c r="S34" s="511">
        <v>4.2054961425007722</v>
      </c>
      <c r="T34" s="511">
        <v>4.246843494564879</v>
      </c>
      <c r="U34" s="511">
        <v>4.2850108693615923</v>
      </c>
      <c r="V34" s="511">
        <v>4.3200252534500132</v>
      </c>
      <c r="W34" s="511">
        <v>4.3519090222732695</v>
      </c>
      <c r="X34" s="511">
        <v>4.3806839926268522</v>
      </c>
      <c r="Y34" s="511">
        <v>4.4063674986647214</v>
      </c>
      <c r="Z34" s="511">
        <v>4.4289773252854383</v>
      </c>
      <c r="AA34" s="511">
        <v>4.4485263441190144</v>
      </c>
      <c r="AB34" s="511">
        <v>4.4650272442184109</v>
      </c>
      <c r="AC34" s="511">
        <v>4.4784900838270358</v>
      </c>
      <c r="AD34" s="511">
        <v>4.488923056586704</v>
      </c>
      <c r="AE34" s="511">
        <v>4.488923056586704</v>
      </c>
      <c r="AF34" s="511">
        <v>4.488923056586704</v>
      </c>
      <c r="AG34" s="511">
        <v>4.488923056586704</v>
      </c>
      <c r="AH34" s="511">
        <v>4.488923056586704</v>
      </c>
      <c r="AI34" s="511">
        <v>4.488923056586704</v>
      </c>
      <c r="AJ34" s="511">
        <v>4.488923056586704</v>
      </c>
      <c r="AK34" s="511">
        <v>4.488923056586704</v>
      </c>
      <c r="AL34" s="511">
        <v>4.488923056586704</v>
      </c>
      <c r="AM34" s="511">
        <v>4.488923056586704</v>
      </c>
      <c r="AN34" s="511">
        <v>4.488923056586704</v>
      </c>
      <c r="AO34" s="511">
        <v>4.488923056586704</v>
      </c>
      <c r="AP34" s="511">
        <v>4.488923056586704</v>
      </c>
      <c r="AQ34" s="511">
        <v>4.488923056586704</v>
      </c>
      <c r="AR34" s="511">
        <v>4.488923056586704</v>
      </c>
      <c r="AS34" s="511">
        <v>4.488923056586704</v>
      </c>
      <c r="AT34" s="511">
        <v>4.488923056586704</v>
      </c>
      <c r="AU34" s="511">
        <v>4.488923056586704</v>
      </c>
      <c r="AV34" s="511">
        <v>4.488923056586704</v>
      </c>
      <c r="AW34" s="511">
        <v>4.488923056586704</v>
      </c>
      <c r="AX34" s="511">
        <v>4.488923056586704</v>
      </c>
      <c r="AY34" s="511">
        <v>4.488923056586704</v>
      </c>
      <c r="AZ34" s="511">
        <v>4.488923056586704</v>
      </c>
      <c r="BA34" s="511">
        <v>4.488923056586704</v>
      </c>
      <c r="BB34" s="511">
        <v>4.488923056586704</v>
      </c>
      <c r="BC34" s="511">
        <v>4.488923056586704</v>
      </c>
      <c r="BD34" s="511">
        <v>4.488923056586704</v>
      </c>
      <c r="BE34" s="511">
        <v>4.488923056586704</v>
      </c>
      <c r="BF34" s="511">
        <v>4.488923056586704</v>
      </c>
      <c r="BG34" s="511">
        <v>4.488923056586704</v>
      </c>
      <c r="BH34" s="511">
        <v>4.488923056586704</v>
      </c>
      <c r="BI34" s="512"/>
      <c r="BJ34" s="512"/>
      <c r="BK34" s="512"/>
      <c r="BL34" s="512"/>
      <c r="BM34" s="512"/>
      <c r="BN34" s="513"/>
    </row>
    <row r="35" spans="1:66" s="3" customFormat="1">
      <c r="A35" s="437">
        <v>0</v>
      </c>
      <c r="B35" s="439" t="s">
        <v>125</v>
      </c>
      <c r="C35" s="207" t="s">
        <v>246</v>
      </c>
      <c r="D35" s="207" t="s">
        <v>675</v>
      </c>
      <c r="E35" s="511">
        <v>3.0262172057456325</v>
      </c>
      <c r="F35" s="511">
        <v>3.0633057362501162</v>
      </c>
      <c r="G35" s="511">
        <v>3.0621812896403866</v>
      </c>
      <c r="H35" s="511">
        <v>3.1195033611069807</v>
      </c>
      <c r="I35" s="511">
        <v>3.217195220011781</v>
      </c>
      <c r="J35" s="511">
        <v>3.2922414009583214</v>
      </c>
      <c r="K35" s="511">
        <v>3.3890341557278245</v>
      </c>
      <c r="L35" s="511">
        <v>3.4696700060557988</v>
      </c>
      <c r="M35" s="511">
        <v>3.5282765197772674</v>
      </c>
      <c r="N35" s="511">
        <v>3.5837502913142938</v>
      </c>
      <c r="O35" s="511">
        <v>3.6361368450410261</v>
      </c>
      <c r="P35" s="511">
        <v>3.6854794592221505</v>
      </c>
      <c r="Q35" s="511">
        <v>3.7318150701390023</v>
      </c>
      <c r="R35" s="511">
        <v>3.77517955164112</v>
      </c>
      <c r="S35" s="511">
        <v>3.8156043836689837</v>
      </c>
      <c r="T35" s="511">
        <v>3.8531184206442015</v>
      </c>
      <c r="U35" s="511">
        <v>3.8877472962043811</v>
      </c>
      <c r="V35" s="511">
        <v>3.9195154949833735</v>
      </c>
      <c r="W35" s="511">
        <v>3.9484433179958471</v>
      </c>
      <c r="X35" s="511">
        <v>3.9745505594010879</v>
      </c>
      <c r="Y35" s="511">
        <v>3.9978529463027699</v>
      </c>
      <c r="Z35" s="511">
        <v>4.0183666147606134</v>
      </c>
      <c r="AA35" s="511">
        <v>4.036103243075166</v>
      </c>
      <c r="AB35" s="511">
        <v>4.0510743438966497</v>
      </c>
      <c r="AC35" s="511">
        <v>4.0632890429682211</v>
      </c>
      <c r="AD35" s="511">
        <v>4.0727547742987511</v>
      </c>
      <c r="AE35" s="511">
        <v>4.0727547742987511</v>
      </c>
      <c r="AF35" s="511">
        <v>4.0727547742987511</v>
      </c>
      <c r="AG35" s="511">
        <v>4.0727547742987511</v>
      </c>
      <c r="AH35" s="511">
        <v>4.0727547742987511</v>
      </c>
      <c r="AI35" s="511">
        <v>4.0727547742987511</v>
      </c>
      <c r="AJ35" s="511">
        <v>4.0727547742987511</v>
      </c>
      <c r="AK35" s="511">
        <v>4.0727547742987511</v>
      </c>
      <c r="AL35" s="511">
        <v>4.0727547742987511</v>
      </c>
      <c r="AM35" s="511">
        <v>4.0727547742987511</v>
      </c>
      <c r="AN35" s="511">
        <v>4.0727547742987511</v>
      </c>
      <c r="AO35" s="511">
        <v>4.0727547742987511</v>
      </c>
      <c r="AP35" s="511">
        <v>4.0727547742987511</v>
      </c>
      <c r="AQ35" s="511">
        <v>4.0727547742987511</v>
      </c>
      <c r="AR35" s="511">
        <v>4.0727547742987511</v>
      </c>
      <c r="AS35" s="511">
        <v>4.0727547742987511</v>
      </c>
      <c r="AT35" s="511">
        <v>4.0727547742987511</v>
      </c>
      <c r="AU35" s="511">
        <v>4.0727547742987511</v>
      </c>
      <c r="AV35" s="511">
        <v>4.0727547742987511</v>
      </c>
      <c r="AW35" s="511">
        <v>4.0727547742987511</v>
      </c>
      <c r="AX35" s="511">
        <v>4.0727547742987511</v>
      </c>
      <c r="AY35" s="511">
        <v>4.0727547742987511</v>
      </c>
      <c r="AZ35" s="511">
        <v>4.0727547742987511</v>
      </c>
      <c r="BA35" s="511">
        <v>4.0727547742987511</v>
      </c>
      <c r="BB35" s="511">
        <v>4.0727547742987511</v>
      </c>
      <c r="BC35" s="511">
        <v>4.0727547742987511</v>
      </c>
      <c r="BD35" s="511">
        <v>4.0727547742987511</v>
      </c>
      <c r="BE35" s="511">
        <v>4.0727547742987511</v>
      </c>
      <c r="BF35" s="511">
        <v>4.0727547742987511</v>
      </c>
      <c r="BG35" s="511">
        <v>4.0727547742987511</v>
      </c>
      <c r="BH35" s="511">
        <v>4.0727547742987511</v>
      </c>
      <c r="BI35" s="512"/>
      <c r="BJ35" s="512"/>
      <c r="BK35" s="512"/>
      <c r="BL35" s="512"/>
      <c r="BM35" s="512"/>
      <c r="BN35" s="513"/>
    </row>
    <row r="36" spans="1:66" s="3" customFormat="1">
      <c r="A36" s="437">
        <v>0</v>
      </c>
      <c r="B36" s="439" t="s">
        <v>152</v>
      </c>
      <c r="C36" s="207" t="s">
        <v>153</v>
      </c>
      <c r="D36" s="207" t="s">
        <v>675</v>
      </c>
      <c r="E36" s="511">
        <v>3.2026106092939224</v>
      </c>
      <c r="F36" s="511">
        <v>3.2418609714461377</v>
      </c>
      <c r="G36" s="511">
        <v>3.2406709826260798</v>
      </c>
      <c r="H36" s="511">
        <v>3.301334266767439</v>
      </c>
      <c r="I36" s="511">
        <v>3.4047204292597217</v>
      </c>
      <c r="J36" s="511">
        <v>3.484140933125095</v>
      </c>
      <c r="K36" s="511">
        <v>3.5865755841273574</v>
      </c>
      <c r="L36" s="511">
        <v>3.6719115703412677</v>
      </c>
      <c r="M36" s="511">
        <v>3.7339341648403495</v>
      </c>
      <c r="N36" s="511">
        <v>3.792641414579303</v>
      </c>
      <c r="O36" s="511">
        <v>3.8480814974758784</v>
      </c>
      <c r="P36" s="511">
        <v>3.9003002144162009</v>
      </c>
      <c r="Q36" s="511">
        <v>3.9493366546388917</v>
      </c>
      <c r="R36" s="511">
        <v>3.9952287830233097</v>
      </c>
      <c r="S36" s="511">
        <v>4.0380099144257606</v>
      </c>
      <c r="T36" s="511">
        <v>4.0777105851463453</v>
      </c>
      <c r="U36" s="511">
        <v>4.1143579229667733</v>
      </c>
      <c r="V36" s="511">
        <v>4.1479778396913858</v>
      </c>
      <c r="W36" s="511">
        <v>4.1785918196488154</v>
      </c>
      <c r="X36" s="511">
        <v>4.2062208107685128</v>
      </c>
      <c r="Y36" s="511">
        <v>4.230881456862094</v>
      </c>
      <c r="Z36" s="511">
        <v>4.2525908345346197</v>
      </c>
      <c r="AA36" s="511">
        <v>4.2713613027962634</v>
      </c>
      <c r="AB36" s="511">
        <v>4.2872050453513788</v>
      </c>
      <c r="AC36" s="511">
        <v>4.3001317198682232</v>
      </c>
      <c r="AD36" s="511">
        <v>4.3101491936722587</v>
      </c>
      <c r="AE36" s="511">
        <v>4.3101491936722587</v>
      </c>
      <c r="AF36" s="511">
        <v>4.3101491936722587</v>
      </c>
      <c r="AG36" s="511">
        <v>4.3101491936722587</v>
      </c>
      <c r="AH36" s="511">
        <v>4.3101491936722587</v>
      </c>
      <c r="AI36" s="511">
        <v>4.3101491936722587</v>
      </c>
      <c r="AJ36" s="511">
        <v>4.3101491936722587</v>
      </c>
      <c r="AK36" s="511">
        <v>4.3101491936722587</v>
      </c>
      <c r="AL36" s="511">
        <v>4.3101491936722587</v>
      </c>
      <c r="AM36" s="511">
        <v>4.3101491936722587</v>
      </c>
      <c r="AN36" s="511">
        <v>4.3101491936722587</v>
      </c>
      <c r="AO36" s="511">
        <v>4.3101491936722587</v>
      </c>
      <c r="AP36" s="511">
        <v>4.3101491936722587</v>
      </c>
      <c r="AQ36" s="511">
        <v>4.3101491936722587</v>
      </c>
      <c r="AR36" s="511">
        <v>4.3101491936722587</v>
      </c>
      <c r="AS36" s="511">
        <v>4.3101491936722587</v>
      </c>
      <c r="AT36" s="511">
        <v>4.3101491936722587</v>
      </c>
      <c r="AU36" s="511">
        <v>4.3101491936722587</v>
      </c>
      <c r="AV36" s="511">
        <v>4.3101491936722587</v>
      </c>
      <c r="AW36" s="511">
        <v>4.3101491936722587</v>
      </c>
      <c r="AX36" s="511">
        <v>4.3101491936722587</v>
      </c>
      <c r="AY36" s="511">
        <v>4.3101491936722587</v>
      </c>
      <c r="AZ36" s="511">
        <v>4.3101491936722587</v>
      </c>
      <c r="BA36" s="511">
        <v>4.3101491936722587</v>
      </c>
      <c r="BB36" s="511">
        <v>4.3101491936722587</v>
      </c>
      <c r="BC36" s="511">
        <v>4.3101491936722587</v>
      </c>
      <c r="BD36" s="511">
        <v>4.3101491936722587</v>
      </c>
      <c r="BE36" s="511">
        <v>4.3101491936722587</v>
      </c>
      <c r="BF36" s="511">
        <v>4.3101491936722587</v>
      </c>
      <c r="BG36" s="511">
        <v>4.3101491936722587</v>
      </c>
      <c r="BH36" s="511">
        <v>4.3101491936722587</v>
      </c>
      <c r="BI36" s="512"/>
      <c r="BJ36" s="512"/>
      <c r="BK36" s="512"/>
      <c r="BL36" s="512"/>
      <c r="BM36" s="512"/>
      <c r="BN36" s="513"/>
    </row>
    <row r="37" spans="1:66" s="3" customFormat="1">
      <c r="A37" s="437">
        <v>0</v>
      </c>
      <c r="B37" s="439" t="s">
        <v>58</v>
      </c>
      <c r="C37" s="207" t="s">
        <v>14</v>
      </c>
      <c r="D37" s="207" t="s">
        <v>244</v>
      </c>
      <c r="E37" s="511">
        <v>2.6509744081267645</v>
      </c>
      <c r="F37" s="511">
        <v>2.6834471406538243</v>
      </c>
      <c r="G37" s="511">
        <v>2.6824626383807404</v>
      </c>
      <c r="H37" s="511">
        <v>2.7326503865708083</v>
      </c>
      <c r="I37" s="511">
        <v>2.818182390189989</v>
      </c>
      <c r="J37" s="511">
        <v>2.8838865427709317</v>
      </c>
      <c r="K37" s="511">
        <v>2.9686290322191526</v>
      </c>
      <c r="L37" s="511">
        <v>3.0392251214152246</v>
      </c>
      <c r="M37" s="511">
        <v>3.0905341556335282</v>
      </c>
      <c r="N37" s="511">
        <v>3.1391001192944117</v>
      </c>
      <c r="O37" s="511">
        <v>3.184962940044711</v>
      </c>
      <c r="P37" s="511">
        <v>3.2281605722158466</v>
      </c>
      <c r="Q37" s="511">
        <v>3.2687254117055415</v>
      </c>
      <c r="R37" s="511">
        <v>3.3066889186215396</v>
      </c>
      <c r="S37" s="511">
        <v>3.3420787012075222</v>
      </c>
      <c r="T37" s="511">
        <v>3.3749200644362372</v>
      </c>
      <c r="U37" s="511">
        <v>3.4052354892698711</v>
      </c>
      <c r="V37" s="511">
        <v>3.4330464467053114</v>
      </c>
      <c r="W37" s="511">
        <v>3.4583707414488645</v>
      </c>
      <c r="X37" s="511">
        <v>3.4812257309304337</v>
      </c>
      <c r="Y37" s="511">
        <v>3.5016252088126238</v>
      </c>
      <c r="Z37" s="511">
        <v>3.5195833235960494</v>
      </c>
      <c r="AA37" s="511">
        <v>3.5351103183373351</v>
      </c>
      <c r="AB37" s="511">
        <v>3.5482162881953472</v>
      </c>
      <c r="AC37" s="511">
        <v>3.5589092360061501</v>
      </c>
      <c r="AD37" s="511">
        <v>3.5671956809452063</v>
      </c>
      <c r="AE37" s="511">
        <v>3.5671956809452063</v>
      </c>
      <c r="AF37" s="511">
        <v>3.5671956809452063</v>
      </c>
      <c r="AG37" s="511">
        <v>3.5671956809452063</v>
      </c>
      <c r="AH37" s="511">
        <v>3.5671956809452063</v>
      </c>
      <c r="AI37" s="511">
        <v>3.5671956809452063</v>
      </c>
      <c r="AJ37" s="511">
        <v>3.5671956809452063</v>
      </c>
      <c r="AK37" s="511">
        <v>3.5671956809452063</v>
      </c>
      <c r="AL37" s="511">
        <v>3.5671956809452063</v>
      </c>
      <c r="AM37" s="511">
        <v>3.5671956809452063</v>
      </c>
      <c r="AN37" s="511">
        <v>3.5671956809452063</v>
      </c>
      <c r="AO37" s="511">
        <v>3.5671956809452063</v>
      </c>
      <c r="AP37" s="511">
        <v>3.5671956809452063</v>
      </c>
      <c r="AQ37" s="511">
        <v>3.5671956809452063</v>
      </c>
      <c r="AR37" s="511">
        <v>3.5671956809452063</v>
      </c>
      <c r="AS37" s="511">
        <v>3.5671956809452063</v>
      </c>
      <c r="AT37" s="511">
        <v>3.5671956809452063</v>
      </c>
      <c r="AU37" s="511">
        <v>3.5671956809452063</v>
      </c>
      <c r="AV37" s="511">
        <v>3.5671956809452063</v>
      </c>
      <c r="AW37" s="511">
        <v>3.5671956809452063</v>
      </c>
      <c r="AX37" s="511">
        <v>3.5671956809452063</v>
      </c>
      <c r="AY37" s="511">
        <v>3.5671956809452063</v>
      </c>
      <c r="AZ37" s="511">
        <v>3.5671956809452063</v>
      </c>
      <c r="BA37" s="511">
        <v>3.5671956809452063</v>
      </c>
      <c r="BB37" s="511">
        <v>3.5671956809452063</v>
      </c>
      <c r="BC37" s="511">
        <v>3.5671956809452063</v>
      </c>
      <c r="BD37" s="511">
        <v>3.5671956809452063</v>
      </c>
      <c r="BE37" s="511">
        <v>3.5671956809452063</v>
      </c>
      <c r="BF37" s="511">
        <v>3.5671956809452063</v>
      </c>
      <c r="BG37" s="511">
        <v>3.5671956809452063</v>
      </c>
      <c r="BH37" s="511">
        <v>3.5671956809452063</v>
      </c>
      <c r="BI37" s="512"/>
      <c r="BJ37" s="512"/>
      <c r="BK37" s="512"/>
      <c r="BL37" s="512"/>
      <c r="BM37" s="512"/>
      <c r="BN37" s="513"/>
    </row>
    <row r="38" spans="1:66" s="3" customFormat="1">
      <c r="A38" s="437">
        <v>0</v>
      </c>
      <c r="B38" s="439" t="s">
        <v>126</v>
      </c>
      <c r="C38" s="207" t="s">
        <v>559</v>
      </c>
      <c r="D38" s="207" t="s">
        <v>680</v>
      </c>
      <c r="E38" s="511">
        <v>2.9486813239781315</v>
      </c>
      <c r="F38" s="511">
        <v>2.9848007748666592</v>
      </c>
      <c r="G38" s="511">
        <v>2.9837057120636548</v>
      </c>
      <c r="H38" s="511">
        <v>3.0395295915122467</v>
      </c>
      <c r="I38" s="511">
        <v>3.1346669194702796</v>
      </c>
      <c r="J38" s="511">
        <v>3.2077497100959862</v>
      </c>
      <c r="K38" s="511">
        <v>3.3020088607001417</v>
      </c>
      <c r="L38" s="511">
        <v>3.3805329570174072</v>
      </c>
      <c r="M38" s="511">
        <v>3.4376040439683271</v>
      </c>
      <c r="N38" s="511">
        <v>3.4916240109619134</v>
      </c>
      <c r="O38" s="511">
        <v>3.5426372695572401</v>
      </c>
      <c r="P38" s="511">
        <v>3.5906860363927944</v>
      </c>
      <c r="Q38" s="511">
        <v>3.6358063454560399</v>
      </c>
      <c r="R38" s="511">
        <v>3.6780331898543674</v>
      </c>
      <c r="S38" s="511">
        <v>3.7173972782631544</v>
      </c>
      <c r="T38" s="511">
        <v>3.7539267574273545</v>
      </c>
      <c r="U38" s="511">
        <v>3.7876466329423217</v>
      </c>
      <c r="V38" s="511">
        <v>3.8185807870180608</v>
      </c>
      <c r="W38" s="511">
        <v>3.8467490238461179</v>
      </c>
      <c r="X38" s="511">
        <v>3.8721706501120763</v>
      </c>
      <c r="Y38" s="511">
        <v>3.8948610085198077</v>
      </c>
      <c r="Z38" s="511">
        <v>3.914835836459833</v>
      </c>
      <c r="AA38" s="511">
        <v>3.9321065272936564</v>
      </c>
      <c r="AB38" s="511">
        <v>3.9466843098759665</v>
      </c>
      <c r="AC38" s="511">
        <v>3.9585780857688344</v>
      </c>
      <c r="AD38" s="511">
        <v>3.967795106257249</v>
      </c>
      <c r="AE38" s="511">
        <v>3.967795106257249</v>
      </c>
      <c r="AF38" s="511">
        <v>3.967795106257249</v>
      </c>
      <c r="AG38" s="511">
        <v>3.967795106257249</v>
      </c>
      <c r="AH38" s="511">
        <v>3.967795106257249</v>
      </c>
      <c r="AI38" s="511">
        <v>3.967795106257249</v>
      </c>
      <c r="AJ38" s="511">
        <v>3.967795106257249</v>
      </c>
      <c r="AK38" s="511">
        <v>3.967795106257249</v>
      </c>
      <c r="AL38" s="511">
        <v>3.967795106257249</v>
      </c>
      <c r="AM38" s="511">
        <v>3.967795106257249</v>
      </c>
      <c r="AN38" s="511">
        <v>3.967795106257249</v>
      </c>
      <c r="AO38" s="511">
        <v>3.967795106257249</v>
      </c>
      <c r="AP38" s="511">
        <v>3.967795106257249</v>
      </c>
      <c r="AQ38" s="511">
        <v>3.967795106257249</v>
      </c>
      <c r="AR38" s="511">
        <v>3.967795106257249</v>
      </c>
      <c r="AS38" s="511">
        <v>3.967795106257249</v>
      </c>
      <c r="AT38" s="511">
        <v>3.967795106257249</v>
      </c>
      <c r="AU38" s="511">
        <v>3.967795106257249</v>
      </c>
      <c r="AV38" s="511">
        <v>3.967795106257249</v>
      </c>
      <c r="AW38" s="511">
        <v>3.967795106257249</v>
      </c>
      <c r="AX38" s="511">
        <v>3.967795106257249</v>
      </c>
      <c r="AY38" s="511">
        <v>3.967795106257249</v>
      </c>
      <c r="AZ38" s="511">
        <v>3.967795106257249</v>
      </c>
      <c r="BA38" s="511">
        <v>3.967795106257249</v>
      </c>
      <c r="BB38" s="511">
        <v>3.967795106257249</v>
      </c>
      <c r="BC38" s="511">
        <v>3.967795106257249</v>
      </c>
      <c r="BD38" s="511">
        <v>3.967795106257249</v>
      </c>
      <c r="BE38" s="511">
        <v>3.967795106257249</v>
      </c>
      <c r="BF38" s="511">
        <v>3.967795106257249</v>
      </c>
      <c r="BG38" s="511">
        <v>3.967795106257249</v>
      </c>
      <c r="BH38" s="511">
        <v>3.967795106257249</v>
      </c>
      <c r="BI38" s="512"/>
      <c r="BJ38" s="512"/>
      <c r="BK38" s="512"/>
      <c r="BL38" s="512"/>
      <c r="BM38" s="512"/>
      <c r="BN38" s="513"/>
    </row>
    <row r="39" spans="1:66" s="3" customFormat="1">
      <c r="A39" s="437">
        <v>0</v>
      </c>
      <c r="B39" s="439" t="s">
        <v>179</v>
      </c>
      <c r="C39" s="207" t="s">
        <v>180</v>
      </c>
      <c r="D39" s="207" t="s">
        <v>674</v>
      </c>
      <c r="E39" s="511">
        <v>3.5014592928672892</v>
      </c>
      <c r="F39" s="511">
        <v>3.5379699851130875</v>
      </c>
      <c r="G39" s="511">
        <v>3.5368640255269601</v>
      </c>
      <c r="H39" s="511">
        <v>3.5931674334839121</v>
      </c>
      <c r="I39" s="511">
        <v>3.688771552111473</v>
      </c>
      <c r="J39" s="511">
        <v>3.7619211458866038</v>
      </c>
      <c r="K39" s="511">
        <v>3.8559037749436005</v>
      </c>
      <c r="L39" s="511">
        <v>3.9338944343123043</v>
      </c>
      <c r="M39" s="511">
        <v>3.9904094648970818</v>
      </c>
      <c r="N39" s="511">
        <v>4.0437753024845806</v>
      </c>
      <c r="O39" s="511">
        <v>4.0940587598503377</v>
      </c>
      <c r="P39" s="511">
        <v>4.1413222160689189</v>
      </c>
      <c r="Q39" s="511">
        <v>4.1856199239016858</v>
      </c>
      <c r="R39" s="511">
        <v>4.2270032700726619</v>
      </c>
      <c r="S39" s="511">
        <v>4.2655177590148057</v>
      </c>
      <c r="T39" s="511">
        <v>4.3012048546859978</v>
      </c>
      <c r="U39" s="511">
        <v>4.3341015437604566</v>
      </c>
      <c r="V39" s="511">
        <v>4.3642424159502315</v>
      </c>
      <c r="W39" s="511">
        <v>4.391656879732488</v>
      </c>
      <c r="X39" s="511">
        <v>4.416372735309503</v>
      </c>
      <c r="Y39" s="511">
        <v>4.4384128735318535</v>
      </c>
      <c r="Z39" s="511">
        <v>4.4577995749010597</v>
      </c>
      <c r="AA39" s="511">
        <v>4.4745499598693703</v>
      </c>
      <c r="AB39" s="511">
        <v>4.48868009192919</v>
      </c>
      <c r="AC39" s="511">
        <v>4.5002029157890906</v>
      </c>
      <c r="AD39" s="511">
        <v>4.5091289453164443</v>
      </c>
      <c r="AE39" s="511">
        <v>4.5091289453164443</v>
      </c>
      <c r="AF39" s="511">
        <v>4.5091289453164443</v>
      </c>
      <c r="AG39" s="511">
        <v>4.5091289453164443</v>
      </c>
      <c r="AH39" s="511">
        <v>4.5091289453164443</v>
      </c>
      <c r="AI39" s="511">
        <v>4.5091289453164443</v>
      </c>
      <c r="AJ39" s="511">
        <v>4.5091289453164443</v>
      </c>
      <c r="AK39" s="511">
        <v>4.5091289453164443</v>
      </c>
      <c r="AL39" s="511">
        <v>4.5091289453164443</v>
      </c>
      <c r="AM39" s="511">
        <v>4.5091289453164443</v>
      </c>
      <c r="AN39" s="511">
        <v>4.5091289453164443</v>
      </c>
      <c r="AO39" s="511">
        <v>4.5091289453164443</v>
      </c>
      <c r="AP39" s="511">
        <v>4.5091289453164443</v>
      </c>
      <c r="AQ39" s="511">
        <v>4.5091289453164443</v>
      </c>
      <c r="AR39" s="511">
        <v>4.5091289453164443</v>
      </c>
      <c r="AS39" s="511">
        <v>4.5091289453164443</v>
      </c>
      <c r="AT39" s="511">
        <v>4.5091289453164443</v>
      </c>
      <c r="AU39" s="511">
        <v>4.5091289453164443</v>
      </c>
      <c r="AV39" s="511">
        <v>4.5091289453164443</v>
      </c>
      <c r="AW39" s="511">
        <v>4.5091289453164443</v>
      </c>
      <c r="AX39" s="511">
        <v>4.5091289453164443</v>
      </c>
      <c r="AY39" s="511">
        <v>4.5091289453164443</v>
      </c>
      <c r="AZ39" s="511">
        <v>4.5091289453164443</v>
      </c>
      <c r="BA39" s="511">
        <v>4.5091289453164443</v>
      </c>
      <c r="BB39" s="511">
        <v>4.5091289453164443</v>
      </c>
      <c r="BC39" s="511">
        <v>4.5091289453164443</v>
      </c>
      <c r="BD39" s="511">
        <v>4.5091289453164443</v>
      </c>
      <c r="BE39" s="511">
        <v>4.5091289453164443</v>
      </c>
      <c r="BF39" s="511">
        <v>4.5091289453164443</v>
      </c>
      <c r="BG39" s="511">
        <v>4.5091289453164443</v>
      </c>
      <c r="BH39" s="511">
        <v>4.5091289453164443</v>
      </c>
      <c r="BI39" s="512"/>
      <c r="BJ39" s="512"/>
      <c r="BK39" s="512"/>
      <c r="BL39" s="512"/>
      <c r="BM39" s="512"/>
      <c r="BN39" s="513"/>
    </row>
    <row r="40" spans="1:66" s="3" customFormat="1">
      <c r="A40" s="437">
        <v>0</v>
      </c>
      <c r="B40" s="439" t="s">
        <v>127</v>
      </c>
      <c r="C40" s="207" t="s">
        <v>128</v>
      </c>
      <c r="D40" s="207" t="s">
        <v>680</v>
      </c>
      <c r="E40" s="511">
        <v>2.6737749172684198</v>
      </c>
      <c r="F40" s="511">
        <v>2.7065269413769326</v>
      </c>
      <c r="G40" s="511">
        <v>2.7055339715935598</v>
      </c>
      <c r="H40" s="511">
        <v>2.7561533747282763</v>
      </c>
      <c r="I40" s="511">
        <v>2.8424210222768913</v>
      </c>
      <c r="J40" s="511">
        <v>2.9086902833428403</v>
      </c>
      <c r="K40" s="511">
        <v>2.9941616262644959</v>
      </c>
      <c r="L40" s="511">
        <v>3.0653648985296109</v>
      </c>
      <c r="M40" s="511">
        <v>3.1171152316530102</v>
      </c>
      <c r="N40" s="511">
        <v>3.166098901608994</v>
      </c>
      <c r="O40" s="511">
        <v>3.212356179454229</v>
      </c>
      <c r="P40" s="511">
        <v>3.2559253459578712</v>
      </c>
      <c r="Q40" s="511">
        <v>3.2968390756483843</v>
      </c>
      <c r="R40" s="511">
        <v>3.3351290992157061</v>
      </c>
      <c r="S40" s="511">
        <v>3.3708232623565895</v>
      </c>
      <c r="T40" s="511">
        <v>3.403947087686872</v>
      </c>
      <c r="U40" s="511">
        <v>3.4345232495230711</v>
      </c>
      <c r="V40" s="511">
        <v>3.4625734035298934</v>
      </c>
      <c r="W40" s="511">
        <v>3.4881155075484198</v>
      </c>
      <c r="X40" s="511">
        <v>3.5111670682963916</v>
      </c>
      <c r="Y40" s="511">
        <v>3.5317419980729916</v>
      </c>
      <c r="Z40" s="511">
        <v>3.5498545670673032</v>
      </c>
      <c r="AA40" s="511">
        <v>3.5655151064344652</v>
      </c>
      <c r="AB40" s="511">
        <v>3.5787337981598188</v>
      </c>
      <c r="AC40" s="511">
        <v>3.5895187139102456</v>
      </c>
      <c r="AD40" s="511">
        <v>3.5978764289313534</v>
      </c>
      <c r="AE40" s="511">
        <v>3.5978764289313534</v>
      </c>
      <c r="AF40" s="511">
        <v>3.5978764289313534</v>
      </c>
      <c r="AG40" s="511">
        <v>3.5978764289313534</v>
      </c>
      <c r="AH40" s="511">
        <v>3.5978764289313534</v>
      </c>
      <c r="AI40" s="511">
        <v>3.5978764289313534</v>
      </c>
      <c r="AJ40" s="511">
        <v>3.5978764289313534</v>
      </c>
      <c r="AK40" s="511">
        <v>3.5978764289313534</v>
      </c>
      <c r="AL40" s="511">
        <v>3.5978764289313534</v>
      </c>
      <c r="AM40" s="511">
        <v>3.5978764289313534</v>
      </c>
      <c r="AN40" s="511">
        <v>3.5978764289313534</v>
      </c>
      <c r="AO40" s="511">
        <v>3.5978764289313534</v>
      </c>
      <c r="AP40" s="511">
        <v>3.5978764289313534</v>
      </c>
      <c r="AQ40" s="511">
        <v>3.5978764289313534</v>
      </c>
      <c r="AR40" s="511">
        <v>3.5978764289313534</v>
      </c>
      <c r="AS40" s="511">
        <v>3.5978764289313534</v>
      </c>
      <c r="AT40" s="511">
        <v>3.5978764289313534</v>
      </c>
      <c r="AU40" s="511">
        <v>3.5978764289313534</v>
      </c>
      <c r="AV40" s="511">
        <v>3.5978764289313534</v>
      </c>
      <c r="AW40" s="511">
        <v>3.5978764289313534</v>
      </c>
      <c r="AX40" s="511">
        <v>3.5978764289313534</v>
      </c>
      <c r="AY40" s="511">
        <v>3.5978764289313534</v>
      </c>
      <c r="AZ40" s="511">
        <v>3.5978764289313534</v>
      </c>
      <c r="BA40" s="511">
        <v>3.5978764289313534</v>
      </c>
      <c r="BB40" s="511">
        <v>3.5978764289313534</v>
      </c>
      <c r="BC40" s="511">
        <v>3.5978764289313534</v>
      </c>
      <c r="BD40" s="511">
        <v>3.5978764289313534</v>
      </c>
      <c r="BE40" s="511">
        <v>3.5978764289313534</v>
      </c>
      <c r="BF40" s="511">
        <v>3.5978764289313534</v>
      </c>
      <c r="BG40" s="511">
        <v>3.5978764289313534</v>
      </c>
      <c r="BH40" s="511">
        <v>3.5978764289313534</v>
      </c>
      <c r="BI40" s="512"/>
      <c r="BJ40" s="512"/>
      <c r="BK40" s="512"/>
      <c r="BL40" s="512"/>
      <c r="BM40" s="512"/>
      <c r="BN40" s="513"/>
    </row>
    <row r="41" spans="1:66" s="3" customFormat="1">
      <c r="A41" s="437">
        <v>0</v>
      </c>
      <c r="B41" s="439" t="s">
        <v>58</v>
      </c>
      <c r="C41" s="207" t="s">
        <v>16</v>
      </c>
      <c r="D41" s="207" t="s">
        <v>61</v>
      </c>
      <c r="E41" s="511">
        <v>2.498300229954117</v>
      </c>
      <c r="F41" s="511">
        <v>2.5289187473930137</v>
      </c>
      <c r="G41" s="511">
        <v>2.5279904580361481</v>
      </c>
      <c r="H41" s="511">
        <v>2.5753128194497772</v>
      </c>
      <c r="I41" s="511">
        <v>2.6559625471372428</v>
      </c>
      <c r="J41" s="511">
        <v>2.7179170858795216</v>
      </c>
      <c r="K41" s="511">
        <v>2.7978245561825204</v>
      </c>
      <c r="L41" s="511">
        <v>2.8643936587024723</v>
      </c>
      <c r="M41" s="511">
        <v>2.912776394227591</v>
      </c>
      <c r="N41" s="511">
        <v>2.958572887593713</v>
      </c>
      <c r="O41" s="511">
        <v>3.0018207215474404</v>
      </c>
      <c r="P41" s="511">
        <v>3.0425556245547964</v>
      </c>
      <c r="Q41" s="511">
        <v>3.0808080894435856</v>
      </c>
      <c r="R41" s="511">
        <v>3.1166077319487209</v>
      </c>
      <c r="S41" s="511">
        <v>3.1499805404038841</v>
      </c>
      <c r="T41" s="511">
        <v>3.1809503356399143</v>
      </c>
      <c r="U41" s="511">
        <v>3.2095382795623775</v>
      </c>
      <c r="V41" s="511">
        <v>3.2357645855142758</v>
      </c>
      <c r="W41" s="511">
        <v>3.259646013042651</v>
      </c>
      <c r="X41" s="511">
        <v>3.2811989032589728</v>
      </c>
      <c r="Y41" s="511">
        <v>3.3004362397080622</v>
      </c>
      <c r="Z41" s="511">
        <v>3.3173713435492966</v>
      </c>
      <c r="AA41" s="511">
        <v>3.3320138558292243</v>
      </c>
      <c r="AB41" s="511">
        <v>3.3443732808414031</v>
      </c>
      <c r="AC41" s="511">
        <v>3.3544571523630471</v>
      </c>
      <c r="AD41" s="511">
        <v>3.3622716075564307</v>
      </c>
      <c r="AE41" s="511">
        <v>3.3622716075564307</v>
      </c>
      <c r="AF41" s="511">
        <v>3.3622716075564307</v>
      </c>
      <c r="AG41" s="511">
        <v>3.3622716075564307</v>
      </c>
      <c r="AH41" s="511">
        <v>3.3622716075564307</v>
      </c>
      <c r="AI41" s="511">
        <v>3.3622716075564307</v>
      </c>
      <c r="AJ41" s="511">
        <v>3.3622716075564307</v>
      </c>
      <c r="AK41" s="511">
        <v>3.3622716075564307</v>
      </c>
      <c r="AL41" s="511">
        <v>3.3622716075564307</v>
      </c>
      <c r="AM41" s="511">
        <v>3.3622716075564307</v>
      </c>
      <c r="AN41" s="511">
        <v>3.3622716075564307</v>
      </c>
      <c r="AO41" s="511">
        <v>3.3622716075564307</v>
      </c>
      <c r="AP41" s="511">
        <v>3.3622716075564307</v>
      </c>
      <c r="AQ41" s="511">
        <v>3.3622716075564307</v>
      </c>
      <c r="AR41" s="511">
        <v>3.3622716075564307</v>
      </c>
      <c r="AS41" s="511">
        <v>3.3622716075564307</v>
      </c>
      <c r="AT41" s="511">
        <v>3.3622716075564307</v>
      </c>
      <c r="AU41" s="511">
        <v>3.3622716075564307</v>
      </c>
      <c r="AV41" s="511">
        <v>3.3622716075564307</v>
      </c>
      <c r="AW41" s="511">
        <v>3.3622716075564307</v>
      </c>
      <c r="AX41" s="511">
        <v>3.3622716075564307</v>
      </c>
      <c r="AY41" s="511">
        <v>3.3622716075564307</v>
      </c>
      <c r="AZ41" s="511">
        <v>3.3622716075564307</v>
      </c>
      <c r="BA41" s="511">
        <v>3.3622716075564307</v>
      </c>
      <c r="BB41" s="511">
        <v>3.3622716075564307</v>
      </c>
      <c r="BC41" s="511">
        <v>3.3622716075564307</v>
      </c>
      <c r="BD41" s="511">
        <v>3.3622716075564307</v>
      </c>
      <c r="BE41" s="511">
        <v>3.3622716075564307</v>
      </c>
      <c r="BF41" s="511">
        <v>3.3622716075564307</v>
      </c>
      <c r="BG41" s="511">
        <v>3.3622716075564307</v>
      </c>
      <c r="BH41" s="511">
        <v>3.3622716075564307</v>
      </c>
      <c r="BI41" s="512"/>
      <c r="BJ41" s="512"/>
      <c r="BK41" s="512"/>
      <c r="BL41" s="512"/>
      <c r="BM41" s="512"/>
      <c r="BN41" s="513"/>
    </row>
    <row r="42" spans="1:66" s="3" customFormat="1">
      <c r="A42" s="437">
        <v>0</v>
      </c>
      <c r="B42" s="439" t="s">
        <v>140</v>
      </c>
      <c r="C42" s="207" t="s">
        <v>141</v>
      </c>
      <c r="D42" s="207" t="s">
        <v>675</v>
      </c>
      <c r="E42" s="511">
        <v>4.1208027747180651</v>
      </c>
      <c r="F42" s="511">
        <v>4.171306261091388</v>
      </c>
      <c r="G42" s="511">
        <v>4.1697751011004272</v>
      </c>
      <c r="H42" s="511">
        <v>4.2478306189606947</v>
      </c>
      <c r="I42" s="511">
        <v>4.3808577138030422</v>
      </c>
      <c r="J42" s="511">
        <v>4.4830481679744567</v>
      </c>
      <c r="K42" s="511">
        <v>4.6148509518821959</v>
      </c>
      <c r="L42" s="511">
        <v>4.7246528640325822</v>
      </c>
      <c r="M42" s="511">
        <v>4.8044574081021398</v>
      </c>
      <c r="N42" s="511">
        <v>4.879996094234726</v>
      </c>
      <c r="O42" s="511">
        <v>4.9513309130128276</v>
      </c>
      <c r="P42" s="511">
        <v>5.0185207964895895</v>
      </c>
      <c r="Q42" s="511">
        <v>5.0816160408335502</v>
      </c>
      <c r="R42" s="511">
        <v>5.1406654954988866</v>
      </c>
      <c r="S42" s="511">
        <v>5.1957120267497343</v>
      </c>
      <c r="T42" s="511">
        <v>5.2467949256787509</v>
      </c>
      <c r="U42" s="511">
        <v>5.2939490976340302</v>
      </c>
      <c r="V42" s="511">
        <v>5.3372078833641883</v>
      </c>
      <c r="W42" s="511">
        <v>5.3765989267797192</v>
      </c>
      <c r="X42" s="511">
        <v>5.4121491816056757</v>
      </c>
      <c r="Y42" s="511">
        <v>5.4438800634537099</v>
      </c>
      <c r="Z42" s="511">
        <v>5.4718135448113054</v>
      </c>
      <c r="AA42" s="511">
        <v>5.4959655280311424</v>
      </c>
      <c r="AB42" s="511">
        <v>5.5163516898997038</v>
      </c>
      <c r="AC42" s="511">
        <v>5.5329844569499045</v>
      </c>
      <c r="AD42" s="511">
        <v>5.5458739520785167</v>
      </c>
      <c r="AE42" s="511">
        <v>5.5458739520785167</v>
      </c>
      <c r="AF42" s="511">
        <v>5.5458739520785167</v>
      </c>
      <c r="AG42" s="511">
        <v>5.5458739520785167</v>
      </c>
      <c r="AH42" s="511">
        <v>5.5458739520785167</v>
      </c>
      <c r="AI42" s="511">
        <v>5.5458739520785167</v>
      </c>
      <c r="AJ42" s="511">
        <v>5.5458739520785167</v>
      </c>
      <c r="AK42" s="511">
        <v>5.5458739520785167</v>
      </c>
      <c r="AL42" s="511">
        <v>5.5458739520785167</v>
      </c>
      <c r="AM42" s="511">
        <v>5.5458739520785167</v>
      </c>
      <c r="AN42" s="511">
        <v>5.5458739520785167</v>
      </c>
      <c r="AO42" s="511">
        <v>5.5458739520785167</v>
      </c>
      <c r="AP42" s="511">
        <v>5.5458739520785167</v>
      </c>
      <c r="AQ42" s="511">
        <v>5.5458739520785167</v>
      </c>
      <c r="AR42" s="511">
        <v>5.5458739520785167</v>
      </c>
      <c r="AS42" s="511">
        <v>5.5458739520785167</v>
      </c>
      <c r="AT42" s="511">
        <v>5.5458739520785167</v>
      </c>
      <c r="AU42" s="511">
        <v>5.5458739520785167</v>
      </c>
      <c r="AV42" s="511">
        <v>5.5458739520785167</v>
      </c>
      <c r="AW42" s="511">
        <v>5.5458739520785167</v>
      </c>
      <c r="AX42" s="511">
        <v>5.5458739520785167</v>
      </c>
      <c r="AY42" s="511">
        <v>5.5458739520785167</v>
      </c>
      <c r="AZ42" s="511">
        <v>5.5458739520785167</v>
      </c>
      <c r="BA42" s="511">
        <v>5.5458739520785167</v>
      </c>
      <c r="BB42" s="511">
        <v>5.5458739520785167</v>
      </c>
      <c r="BC42" s="511">
        <v>5.5458739520785167</v>
      </c>
      <c r="BD42" s="511">
        <v>5.5458739520785167</v>
      </c>
      <c r="BE42" s="511">
        <v>5.5458739520785167</v>
      </c>
      <c r="BF42" s="511">
        <v>5.5458739520785167</v>
      </c>
      <c r="BG42" s="511">
        <v>5.5458739520785167</v>
      </c>
      <c r="BH42" s="511">
        <v>5.5458739520785167</v>
      </c>
      <c r="BI42" s="512"/>
      <c r="BJ42" s="512"/>
      <c r="BK42" s="512"/>
      <c r="BL42" s="512"/>
      <c r="BM42" s="512"/>
      <c r="BN42" s="513"/>
    </row>
    <row r="43" spans="1:66" s="3" customFormat="1">
      <c r="A43" s="437">
        <v>0</v>
      </c>
      <c r="B43" s="439" t="s">
        <v>129</v>
      </c>
      <c r="C43" s="207" t="s">
        <v>15</v>
      </c>
      <c r="D43" s="207" t="s">
        <v>675</v>
      </c>
      <c r="E43" s="511">
        <v>2.5676274276554709</v>
      </c>
      <c r="F43" s="511">
        <v>2.5990956011870812</v>
      </c>
      <c r="G43" s="511">
        <v>2.5981415520360178</v>
      </c>
      <c r="H43" s="511">
        <v>2.6467770969758231</v>
      </c>
      <c r="I43" s="511">
        <v>2.7296648341502636</v>
      </c>
      <c r="J43" s="511">
        <v>2.7933385956282191</v>
      </c>
      <c r="K43" s="511">
        <v>2.8754634779640429</v>
      </c>
      <c r="L43" s="511">
        <v>2.9438798561940436</v>
      </c>
      <c r="M43" s="511">
        <v>2.9936052003579738</v>
      </c>
      <c r="N43" s="511">
        <v>3.0406725347989818</v>
      </c>
      <c r="O43" s="511">
        <v>3.085120485175354</v>
      </c>
      <c r="P43" s="511">
        <v>3.1269857714089837</v>
      </c>
      <c r="Q43" s="511">
        <v>3.1662997324959132</v>
      </c>
      <c r="R43" s="511">
        <v>3.2030928060001869</v>
      </c>
      <c r="S43" s="511">
        <v>3.237391701425155</v>
      </c>
      <c r="T43" s="511">
        <v>3.2692209006236697</v>
      </c>
      <c r="U43" s="511">
        <v>3.298602152738809</v>
      </c>
      <c r="V43" s="511">
        <v>3.3255562320287173</v>
      </c>
      <c r="W43" s="511">
        <v>3.3501003631136141</v>
      </c>
      <c r="X43" s="511">
        <v>3.372251340566669</v>
      </c>
      <c r="Y43" s="511">
        <v>3.3920225082227775</v>
      </c>
      <c r="Z43" s="511">
        <v>3.4094275569001122</v>
      </c>
      <c r="AA43" s="511">
        <v>3.424476395181816</v>
      </c>
      <c r="AB43" s="511">
        <v>3.4371787911031841</v>
      </c>
      <c r="AC43" s="511">
        <v>3.4475424875018361</v>
      </c>
      <c r="AD43" s="511">
        <v>3.4555737918447433</v>
      </c>
      <c r="AE43" s="511">
        <v>3.4555737918447433</v>
      </c>
      <c r="AF43" s="511">
        <v>3.4555737918447433</v>
      </c>
      <c r="AG43" s="511">
        <v>3.4555737918447433</v>
      </c>
      <c r="AH43" s="511">
        <v>3.4555737918447433</v>
      </c>
      <c r="AI43" s="511">
        <v>3.4555737918447433</v>
      </c>
      <c r="AJ43" s="511">
        <v>3.4555737918447433</v>
      </c>
      <c r="AK43" s="511">
        <v>3.4555737918447433</v>
      </c>
      <c r="AL43" s="511">
        <v>3.4555737918447433</v>
      </c>
      <c r="AM43" s="511">
        <v>3.4555737918447433</v>
      </c>
      <c r="AN43" s="511">
        <v>3.4555737918447433</v>
      </c>
      <c r="AO43" s="511">
        <v>3.4555737918447433</v>
      </c>
      <c r="AP43" s="511">
        <v>3.4555737918447433</v>
      </c>
      <c r="AQ43" s="511">
        <v>3.4555737918447433</v>
      </c>
      <c r="AR43" s="511">
        <v>3.4555737918447433</v>
      </c>
      <c r="AS43" s="511">
        <v>3.4555737918447433</v>
      </c>
      <c r="AT43" s="511">
        <v>3.4555737918447433</v>
      </c>
      <c r="AU43" s="511">
        <v>3.4555737918447433</v>
      </c>
      <c r="AV43" s="511">
        <v>3.4555737918447433</v>
      </c>
      <c r="AW43" s="511">
        <v>3.4555737918447433</v>
      </c>
      <c r="AX43" s="511">
        <v>3.4555737918447433</v>
      </c>
      <c r="AY43" s="511">
        <v>3.4555737918447433</v>
      </c>
      <c r="AZ43" s="511">
        <v>3.4555737918447433</v>
      </c>
      <c r="BA43" s="511">
        <v>3.4555737918447433</v>
      </c>
      <c r="BB43" s="511">
        <v>3.4555737918447433</v>
      </c>
      <c r="BC43" s="511">
        <v>3.4555737918447433</v>
      </c>
      <c r="BD43" s="511">
        <v>3.4555737918447433</v>
      </c>
      <c r="BE43" s="511">
        <v>3.4555737918447433</v>
      </c>
      <c r="BF43" s="511">
        <v>3.4555737918447433</v>
      </c>
      <c r="BG43" s="511">
        <v>3.4555737918447433</v>
      </c>
      <c r="BH43" s="511">
        <v>3.4555737918447433</v>
      </c>
      <c r="BI43" s="512"/>
      <c r="BJ43" s="512"/>
      <c r="BK43" s="512"/>
      <c r="BL43" s="512"/>
      <c r="BM43" s="512"/>
      <c r="BN43" s="513"/>
    </row>
    <row r="44" spans="1:66" s="3" customFormat="1" ht="15">
      <c r="A44" s="437">
        <v>0</v>
      </c>
      <c r="B44" s="439" t="s">
        <v>58</v>
      </c>
      <c r="C44" s="207" t="s">
        <v>61</v>
      </c>
      <c r="D44" s="207" t="s">
        <v>675</v>
      </c>
      <c r="E44" s="515">
        <v>2.498300229954117</v>
      </c>
      <c r="F44" s="515">
        <v>2.5289187473930137</v>
      </c>
      <c r="G44" s="515">
        <v>2.5279904580361481</v>
      </c>
      <c r="H44" s="515">
        <v>2.5753128194497772</v>
      </c>
      <c r="I44" s="515">
        <v>2.6559625471372428</v>
      </c>
      <c r="J44" s="515">
        <v>2.7179170858795216</v>
      </c>
      <c r="K44" s="515">
        <v>2.7978245561825204</v>
      </c>
      <c r="L44" s="515">
        <v>2.8643936587024723</v>
      </c>
      <c r="M44" s="515">
        <v>2.912776394227591</v>
      </c>
      <c r="N44" s="515">
        <v>2.958572887593713</v>
      </c>
      <c r="O44" s="515">
        <v>3.0018207215474404</v>
      </c>
      <c r="P44" s="515">
        <v>3.0425556245547964</v>
      </c>
      <c r="Q44" s="515">
        <v>3.0808080894435856</v>
      </c>
      <c r="R44" s="515">
        <v>3.1166077319487209</v>
      </c>
      <c r="S44" s="515">
        <v>3.1499805404038841</v>
      </c>
      <c r="T44" s="515">
        <v>3.1809503356399143</v>
      </c>
      <c r="U44" s="515">
        <v>3.2095382795623775</v>
      </c>
      <c r="V44" s="515">
        <v>3.2357645855142758</v>
      </c>
      <c r="W44" s="515">
        <v>3.259646013042651</v>
      </c>
      <c r="X44" s="515">
        <v>3.2811989032589728</v>
      </c>
      <c r="Y44" s="515">
        <v>3.3004362397080622</v>
      </c>
      <c r="Z44" s="515">
        <v>3.3173713435492966</v>
      </c>
      <c r="AA44" s="515">
        <v>3.3320138558292243</v>
      </c>
      <c r="AB44" s="515">
        <v>3.3443732808414031</v>
      </c>
      <c r="AC44" s="515">
        <v>3.3544571523630471</v>
      </c>
      <c r="AD44" s="515">
        <v>3.3622716075564307</v>
      </c>
      <c r="AE44" s="511">
        <v>3.3622716075564307</v>
      </c>
      <c r="AF44" s="511">
        <v>3.3622716075564307</v>
      </c>
      <c r="AG44" s="511">
        <v>3.3622716075564307</v>
      </c>
      <c r="AH44" s="511">
        <v>3.3622716075564307</v>
      </c>
      <c r="AI44" s="511">
        <v>3.3622716075564307</v>
      </c>
      <c r="AJ44" s="511">
        <v>3.3622716075564307</v>
      </c>
      <c r="AK44" s="511">
        <v>3.3622716075564307</v>
      </c>
      <c r="AL44" s="511">
        <v>3.3622716075564307</v>
      </c>
      <c r="AM44" s="511">
        <v>3.3622716075564307</v>
      </c>
      <c r="AN44" s="511">
        <v>3.3622716075564307</v>
      </c>
      <c r="AO44" s="511">
        <v>3.3622716075564307</v>
      </c>
      <c r="AP44" s="511">
        <v>3.3622716075564307</v>
      </c>
      <c r="AQ44" s="511">
        <v>3.3622716075564307</v>
      </c>
      <c r="AR44" s="511">
        <v>3.3622716075564307</v>
      </c>
      <c r="AS44" s="511">
        <v>3.3622716075564307</v>
      </c>
      <c r="AT44" s="511">
        <v>3.3622716075564307</v>
      </c>
      <c r="AU44" s="511">
        <v>3.3622716075564307</v>
      </c>
      <c r="AV44" s="511">
        <v>3.3622716075564307</v>
      </c>
      <c r="AW44" s="511">
        <v>3.3622716075564307</v>
      </c>
      <c r="AX44" s="511">
        <v>3.3622716075564307</v>
      </c>
      <c r="AY44" s="511">
        <v>3.3622716075564307</v>
      </c>
      <c r="AZ44" s="511">
        <v>3.3622716075564307</v>
      </c>
      <c r="BA44" s="511">
        <v>3.3622716075564307</v>
      </c>
      <c r="BB44" s="511">
        <v>3.3622716075564307</v>
      </c>
      <c r="BC44" s="511">
        <v>3.3622716075564307</v>
      </c>
      <c r="BD44" s="511">
        <v>3.3622716075564307</v>
      </c>
      <c r="BE44" s="511">
        <v>3.3622716075564307</v>
      </c>
      <c r="BF44" s="511">
        <v>3.3622716075564307</v>
      </c>
      <c r="BG44" s="511">
        <v>3.3622716075564307</v>
      </c>
      <c r="BH44" s="511">
        <v>3.3622716075564307</v>
      </c>
      <c r="BI44" s="512"/>
      <c r="BJ44" s="512"/>
      <c r="BK44" s="512"/>
      <c r="BL44" s="512"/>
      <c r="BM44" s="512"/>
      <c r="BN44" s="513"/>
    </row>
    <row r="45" spans="1:66" s="3" customFormat="1">
      <c r="A45" s="437">
        <v>0</v>
      </c>
      <c r="B45" s="439" t="s">
        <v>179</v>
      </c>
      <c r="C45" s="207" t="s">
        <v>181</v>
      </c>
      <c r="D45" s="207" t="s">
        <v>674</v>
      </c>
      <c r="E45" s="511">
        <v>3.3919392989707302</v>
      </c>
      <c r="F45" s="511">
        <v>3.4273079957062378</v>
      </c>
      <c r="G45" s="511">
        <v>3.4262366287504951</v>
      </c>
      <c r="H45" s="511">
        <v>3.4807789570032326</v>
      </c>
      <c r="I45" s="511">
        <v>3.573392733144189</v>
      </c>
      <c r="J45" s="511">
        <v>3.6442543257193321</v>
      </c>
      <c r="K45" s="511">
        <v>3.7352973298657459</v>
      </c>
      <c r="L45" s="511">
        <v>3.8108485673181507</v>
      </c>
      <c r="M45" s="511">
        <v>3.8655958989845609</v>
      </c>
      <c r="N45" s="511">
        <v>3.9172925393265645</v>
      </c>
      <c r="O45" s="511">
        <v>3.966003211323943</v>
      </c>
      <c r="P45" s="511">
        <v>4.0117883429345147</v>
      </c>
      <c r="Q45" s="511">
        <v>4.0547004899808519</v>
      </c>
      <c r="R45" s="511">
        <v>4.0947894318932105</v>
      </c>
      <c r="S45" s="511">
        <v>4.1320992497993476</v>
      </c>
      <c r="T45" s="511">
        <v>4.1666701107314825</v>
      </c>
      <c r="U45" s="511">
        <v>4.1985378444803736</v>
      </c>
      <c r="V45" s="511">
        <v>4.2277359588477221</v>
      </c>
      <c r="W45" s="511">
        <v>4.2542929424610021</v>
      </c>
      <c r="X45" s="511">
        <v>4.2782357259770469</v>
      </c>
      <c r="Y45" s="511">
        <v>4.2995864842575804</v>
      </c>
      <c r="Z45" s="511">
        <v>4.3183668009060057</v>
      </c>
      <c r="AA45" s="511">
        <v>4.3345932608744651</v>
      </c>
      <c r="AB45" s="511">
        <v>4.3482814252152533</v>
      </c>
      <c r="AC45" s="511">
        <v>4.3594438337473571</v>
      </c>
      <c r="AD45" s="511">
        <v>4.3680906714813501</v>
      </c>
      <c r="AE45" s="511">
        <v>4.3680906714813501</v>
      </c>
      <c r="AF45" s="511">
        <v>4.3680906714813501</v>
      </c>
      <c r="AG45" s="511">
        <v>4.3680906714813501</v>
      </c>
      <c r="AH45" s="511">
        <v>4.3680906714813501</v>
      </c>
      <c r="AI45" s="511">
        <v>4.3680906714813501</v>
      </c>
      <c r="AJ45" s="511">
        <v>4.3680906714813501</v>
      </c>
      <c r="AK45" s="511">
        <v>4.3680906714813501</v>
      </c>
      <c r="AL45" s="511">
        <v>4.3680906714813501</v>
      </c>
      <c r="AM45" s="511">
        <v>4.3680906714813501</v>
      </c>
      <c r="AN45" s="511">
        <v>4.3680906714813501</v>
      </c>
      <c r="AO45" s="511">
        <v>4.3680906714813501</v>
      </c>
      <c r="AP45" s="511">
        <v>4.3680906714813501</v>
      </c>
      <c r="AQ45" s="511">
        <v>4.3680906714813501</v>
      </c>
      <c r="AR45" s="511">
        <v>4.3680906714813501</v>
      </c>
      <c r="AS45" s="511">
        <v>4.3680906714813501</v>
      </c>
      <c r="AT45" s="511">
        <v>4.3680906714813501</v>
      </c>
      <c r="AU45" s="511">
        <v>4.3680906714813501</v>
      </c>
      <c r="AV45" s="511">
        <v>4.3680906714813501</v>
      </c>
      <c r="AW45" s="511">
        <v>4.3680906714813501</v>
      </c>
      <c r="AX45" s="511">
        <v>4.3680906714813501</v>
      </c>
      <c r="AY45" s="511">
        <v>4.3680906714813501</v>
      </c>
      <c r="AZ45" s="511">
        <v>4.3680906714813501</v>
      </c>
      <c r="BA45" s="511">
        <v>4.3680906714813501</v>
      </c>
      <c r="BB45" s="511">
        <v>4.3680906714813501</v>
      </c>
      <c r="BC45" s="511">
        <v>4.3680906714813501</v>
      </c>
      <c r="BD45" s="511">
        <v>4.3680906714813501</v>
      </c>
      <c r="BE45" s="511">
        <v>4.3680906714813501</v>
      </c>
      <c r="BF45" s="511">
        <v>4.3680906714813501</v>
      </c>
      <c r="BG45" s="511">
        <v>4.3680906714813501</v>
      </c>
      <c r="BH45" s="511">
        <v>4.3680906714813501</v>
      </c>
      <c r="BI45" s="512"/>
      <c r="BJ45" s="512"/>
      <c r="BK45" s="512"/>
      <c r="BL45" s="512"/>
      <c r="BM45" s="512"/>
      <c r="BN45" s="513"/>
    </row>
    <row r="46" spans="1:66" s="3" customFormat="1">
      <c r="A46" s="437">
        <v>0</v>
      </c>
      <c r="B46" s="439" t="s">
        <v>155</v>
      </c>
      <c r="C46" s="207" t="s">
        <v>46</v>
      </c>
      <c r="D46" s="207" t="s">
        <v>674</v>
      </c>
      <c r="E46" s="511">
        <v>3.4910230207633219</v>
      </c>
      <c r="F46" s="511">
        <v>3.5274248910902823</v>
      </c>
      <c r="G46" s="511">
        <v>3.5263222278712445</v>
      </c>
      <c r="H46" s="511">
        <v>3.582457820744064</v>
      </c>
      <c r="I46" s="511">
        <v>3.677776986581144</v>
      </c>
      <c r="J46" s="511">
        <v>3.7507085543845071</v>
      </c>
      <c r="K46" s="511">
        <v>3.8444110635806554</v>
      </c>
      <c r="L46" s="511">
        <v>3.9221692679428428</v>
      </c>
      <c r="M46" s="511">
        <v>3.978515852691809</v>
      </c>
      <c r="N46" s="511">
        <v>4.0317226307685337</v>
      </c>
      <c r="O46" s="511">
        <v>4.0818562158097818</v>
      </c>
      <c r="P46" s="511">
        <v>4.1289788009662098</v>
      </c>
      <c r="Q46" s="511">
        <v>4.173144477296149</v>
      </c>
      <c r="R46" s="511">
        <v>4.2144044783629599</v>
      </c>
      <c r="S46" s="511">
        <v>4.2528041729713912</v>
      </c>
      <c r="T46" s="511">
        <v>4.2883849014939539</v>
      </c>
      <c r="U46" s="511">
        <v>4.3211835403642587</v>
      </c>
      <c r="V46" s="511">
        <v>4.3512345761980136</v>
      </c>
      <c r="W46" s="511">
        <v>4.3785673298189671</v>
      </c>
      <c r="X46" s="511">
        <v>4.4032095185695228</v>
      </c>
      <c r="Y46" s="511">
        <v>4.4251839650729474</v>
      </c>
      <c r="Z46" s="511">
        <v>4.444512883422628</v>
      </c>
      <c r="AA46" s="511">
        <v>4.461213343042461</v>
      </c>
      <c r="AB46" s="511">
        <v>4.4753013595468198</v>
      </c>
      <c r="AC46" s="511">
        <v>4.4867898390619345</v>
      </c>
      <c r="AD46" s="511">
        <v>4.4956892641180772</v>
      </c>
      <c r="AE46" s="511">
        <v>4.4956892641180772</v>
      </c>
      <c r="AF46" s="511">
        <v>4.4956892641180772</v>
      </c>
      <c r="AG46" s="511">
        <v>4.4956892641180772</v>
      </c>
      <c r="AH46" s="511">
        <v>4.4956892641180772</v>
      </c>
      <c r="AI46" s="511">
        <v>4.4956892641180772</v>
      </c>
      <c r="AJ46" s="511">
        <v>4.4956892641180772</v>
      </c>
      <c r="AK46" s="511">
        <v>4.4956892641180772</v>
      </c>
      <c r="AL46" s="511">
        <v>4.4956892641180772</v>
      </c>
      <c r="AM46" s="511">
        <v>4.4956892641180772</v>
      </c>
      <c r="AN46" s="511">
        <v>4.4956892641180772</v>
      </c>
      <c r="AO46" s="511">
        <v>4.4956892641180772</v>
      </c>
      <c r="AP46" s="511">
        <v>4.4956892641180772</v>
      </c>
      <c r="AQ46" s="511">
        <v>4.4956892641180772</v>
      </c>
      <c r="AR46" s="511">
        <v>4.4956892641180772</v>
      </c>
      <c r="AS46" s="511">
        <v>4.4956892641180772</v>
      </c>
      <c r="AT46" s="511">
        <v>4.4956892641180772</v>
      </c>
      <c r="AU46" s="511">
        <v>4.4956892641180772</v>
      </c>
      <c r="AV46" s="511">
        <v>4.4956892641180772</v>
      </c>
      <c r="AW46" s="511">
        <v>4.4956892641180772</v>
      </c>
      <c r="AX46" s="511">
        <v>4.4956892641180772</v>
      </c>
      <c r="AY46" s="511">
        <v>4.4956892641180772</v>
      </c>
      <c r="AZ46" s="511">
        <v>4.4956892641180772</v>
      </c>
      <c r="BA46" s="511">
        <v>4.4956892641180772</v>
      </c>
      <c r="BB46" s="511">
        <v>4.4956892641180772</v>
      </c>
      <c r="BC46" s="511">
        <v>4.4956892641180772</v>
      </c>
      <c r="BD46" s="511">
        <v>4.4956892641180772</v>
      </c>
      <c r="BE46" s="511">
        <v>4.4956892641180772</v>
      </c>
      <c r="BF46" s="511">
        <v>4.4956892641180772</v>
      </c>
      <c r="BG46" s="511">
        <v>4.4956892641180772</v>
      </c>
      <c r="BH46" s="511">
        <v>4.4956892641180772</v>
      </c>
      <c r="BI46" s="512"/>
      <c r="BJ46" s="512"/>
      <c r="BK46" s="512"/>
      <c r="BL46" s="512"/>
      <c r="BM46" s="512"/>
      <c r="BN46" s="513"/>
    </row>
    <row r="47" spans="1:66" s="3" customFormat="1">
      <c r="A47" s="437">
        <v>0</v>
      </c>
      <c r="B47" s="439" t="s">
        <v>206</v>
      </c>
      <c r="C47" s="207" t="s">
        <v>27</v>
      </c>
      <c r="D47" s="207" t="s">
        <v>674</v>
      </c>
      <c r="E47" s="511">
        <v>2.4625746847062606</v>
      </c>
      <c r="F47" s="511">
        <v>2.4882526375040435</v>
      </c>
      <c r="G47" s="511">
        <v>2.4874748166438518</v>
      </c>
      <c r="H47" s="511">
        <v>2.5270729771536486</v>
      </c>
      <c r="I47" s="511">
        <v>2.5943113091158327</v>
      </c>
      <c r="J47" s="511">
        <v>2.6457573842406052</v>
      </c>
      <c r="K47" s="511">
        <v>2.7118553233454112</v>
      </c>
      <c r="L47" s="511">
        <v>2.7667061176402798</v>
      </c>
      <c r="M47" s="511">
        <v>2.8064531122453511</v>
      </c>
      <c r="N47" s="511">
        <v>2.843985280886816</v>
      </c>
      <c r="O47" s="511">
        <v>2.8793496129584937</v>
      </c>
      <c r="P47" s="511">
        <v>2.9125899796343808</v>
      </c>
      <c r="Q47" s="511">
        <v>2.9437445368561943</v>
      </c>
      <c r="R47" s="511">
        <v>2.972849424882932</v>
      </c>
      <c r="S47" s="511">
        <v>2.9999366469610318</v>
      </c>
      <c r="T47" s="511">
        <v>3.0250353646726986</v>
      </c>
      <c r="U47" s="511">
        <v>3.0481715907286286</v>
      </c>
      <c r="V47" s="511">
        <v>3.0693696520571456</v>
      </c>
      <c r="W47" s="511">
        <v>3.0886502316264992</v>
      </c>
      <c r="X47" s="511">
        <v>3.1060328813059632</v>
      </c>
      <c r="Y47" s="511">
        <v>3.1215337002200512</v>
      </c>
      <c r="Z47" s="511">
        <v>3.1351683582350738</v>
      </c>
      <c r="AA47" s="511">
        <v>3.1469488961570975</v>
      </c>
      <c r="AB47" s="511">
        <v>3.1568866114328258</v>
      </c>
      <c r="AC47" s="511">
        <v>3.1649906080697492</v>
      </c>
      <c r="AD47" s="511">
        <v>3.1712682804658781</v>
      </c>
      <c r="AE47" s="511">
        <v>3.1712682804658781</v>
      </c>
      <c r="AF47" s="511">
        <v>3.1712682804658781</v>
      </c>
      <c r="AG47" s="511">
        <v>3.1712682804658781</v>
      </c>
      <c r="AH47" s="511">
        <v>3.1712682804658781</v>
      </c>
      <c r="AI47" s="511">
        <v>3.1712682804658781</v>
      </c>
      <c r="AJ47" s="511">
        <v>3.1712682804658781</v>
      </c>
      <c r="AK47" s="511">
        <v>3.1712682804658781</v>
      </c>
      <c r="AL47" s="511">
        <v>3.1712682804658781</v>
      </c>
      <c r="AM47" s="511">
        <v>3.1712682804658781</v>
      </c>
      <c r="AN47" s="511">
        <v>3.1712682804658781</v>
      </c>
      <c r="AO47" s="511">
        <v>3.1712682804658781</v>
      </c>
      <c r="AP47" s="511">
        <v>3.1712682804658781</v>
      </c>
      <c r="AQ47" s="511">
        <v>3.1712682804658781</v>
      </c>
      <c r="AR47" s="511">
        <v>3.1712682804658781</v>
      </c>
      <c r="AS47" s="511">
        <v>3.1712682804658781</v>
      </c>
      <c r="AT47" s="511">
        <v>3.1712682804658781</v>
      </c>
      <c r="AU47" s="511">
        <v>3.1712682804658781</v>
      </c>
      <c r="AV47" s="511">
        <v>3.1712682804658781</v>
      </c>
      <c r="AW47" s="511">
        <v>3.1712682804658781</v>
      </c>
      <c r="AX47" s="511">
        <v>3.1712682804658781</v>
      </c>
      <c r="AY47" s="511">
        <v>3.1712682804658781</v>
      </c>
      <c r="AZ47" s="511">
        <v>3.1712682804658781</v>
      </c>
      <c r="BA47" s="511">
        <v>3.1712682804658781</v>
      </c>
      <c r="BB47" s="511">
        <v>3.1712682804658781</v>
      </c>
      <c r="BC47" s="511">
        <v>3.1712682804658781</v>
      </c>
      <c r="BD47" s="511">
        <v>3.1712682804658781</v>
      </c>
      <c r="BE47" s="511">
        <v>3.1712682804658781</v>
      </c>
      <c r="BF47" s="511">
        <v>3.1712682804658781</v>
      </c>
      <c r="BG47" s="511">
        <v>3.1712682804658781</v>
      </c>
      <c r="BH47" s="511">
        <v>3.1712682804658781</v>
      </c>
      <c r="BI47" s="512"/>
      <c r="BJ47" s="512"/>
      <c r="BK47" s="512"/>
      <c r="BL47" s="512"/>
      <c r="BM47" s="512"/>
      <c r="BN47" s="513"/>
    </row>
    <row r="48" spans="1:66" s="3" customFormat="1">
      <c r="A48" s="437">
        <v>0</v>
      </c>
      <c r="B48" s="439" t="s">
        <v>130</v>
      </c>
      <c r="C48" s="207" t="s">
        <v>131</v>
      </c>
      <c r="D48" s="207" t="s">
        <v>674</v>
      </c>
      <c r="E48" s="511">
        <v>3.8628371344657815</v>
      </c>
      <c r="F48" s="511">
        <v>3.9031160142172667</v>
      </c>
      <c r="G48" s="511">
        <v>3.9018959109971001</v>
      </c>
      <c r="H48" s="511">
        <v>3.9640102687153616</v>
      </c>
      <c r="I48" s="511">
        <v>4.0694814762186757</v>
      </c>
      <c r="J48" s="511">
        <v>4.1501806772007539</v>
      </c>
      <c r="K48" s="511">
        <v>4.2538630447940671</v>
      </c>
      <c r="L48" s="511">
        <v>4.3399029470041537</v>
      </c>
      <c r="M48" s="511">
        <v>4.4022507684519301</v>
      </c>
      <c r="N48" s="511">
        <v>4.4611243756832888</v>
      </c>
      <c r="O48" s="511">
        <v>4.5165974770720299</v>
      </c>
      <c r="P48" s="511">
        <v>4.568738889698543</v>
      </c>
      <c r="Q48" s="511">
        <v>4.6176084656312684</v>
      </c>
      <c r="R48" s="511">
        <v>4.6632628951039576</v>
      </c>
      <c r="S48" s="511">
        <v>4.7057523789610878</v>
      </c>
      <c r="T48" s="511">
        <v>4.7451226605635988</v>
      </c>
      <c r="U48" s="511">
        <v>4.7814145438982569</v>
      </c>
      <c r="V48" s="511">
        <v>4.814666188604515</v>
      </c>
      <c r="W48" s="511">
        <v>4.8449100383431905</v>
      </c>
      <c r="X48" s="511">
        <v>4.8721767625137318</v>
      </c>
      <c r="Y48" s="511">
        <v>4.896491614480591</v>
      </c>
      <c r="Z48" s="511">
        <v>4.9178791742663979</v>
      </c>
      <c r="AA48" s="511">
        <v>4.9363583292872759</v>
      </c>
      <c r="AB48" s="511">
        <v>4.9519468009130252</v>
      </c>
      <c r="AC48" s="511">
        <v>4.9646588698468559</v>
      </c>
      <c r="AD48" s="511">
        <v>4.9745061350690554</v>
      </c>
      <c r="AE48" s="511">
        <v>4.9745061350690554</v>
      </c>
      <c r="AF48" s="511">
        <v>4.9745061350690554</v>
      </c>
      <c r="AG48" s="511">
        <v>4.9745061350690554</v>
      </c>
      <c r="AH48" s="511">
        <v>4.9745061350690554</v>
      </c>
      <c r="AI48" s="511">
        <v>4.9745061350690554</v>
      </c>
      <c r="AJ48" s="511">
        <v>4.9745061350690554</v>
      </c>
      <c r="AK48" s="511">
        <v>4.9745061350690554</v>
      </c>
      <c r="AL48" s="511">
        <v>4.9745061350690554</v>
      </c>
      <c r="AM48" s="511">
        <v>4.9745061350690554</v>
      </c>
      <c r="AN48" s="511">
        <v>4.9745061350690554</v>
      </c>
      <c r="AO48" s="511">
        <v>4.9745061350690554</v>
      </c>
      <c r="AP48" s="511">
        <v>4.9745061350690554</v>
      </c>
      <c r="AQ48" s="511">
        <v>4.9745061350690554</v>
      </c>
      <c r="AR48" s="511">
        <v>4.9745061350690554</v>
      </c>
      <c r="AS48" s="511">
        <v>4.9745061350690554</v>
      </c>
      <c r="AT48" s="511">
        <v>4.9745061350690554</v>
      </c>
      <c r="AU48" s="511">
        <v>4.9745061350690554</v>
      </c>
      <c r="AV48" s="511">
        <v>4.9745061350690554</v>
      </c>
      <c r="AW48" s="511">
        <v>4.9745061350690554</v>
      </c>
      <c r="AX48" s="511">
        <v>4.9745061350690554</v>
      </c>
      <c r="AY48" s="511">
        <v>4.9745061350690554</v>
      </c>
      <c r="AZ48" s="511">
        <v>4.9745061350690554</v>
      </c>
      <c r="BA48" s="511">
        <v>4.9745061350690554</v>
      </c>
      <c r="BB48" s="511">
        <v>4.9745061350690554</v>
      </c>
      <c r="BC48" s="511">
        <v>4.9745061350690554</v>
      </c>
      <c r="BD48" s="511">
        <v>4.9745061350690554</v>
      </c>
      <c r="BE48" s="511">
        <v>4.9745061350690554</v>
      </c>
      <c r="BF48" s="511">
        <v>4.9745061350690554</v>
      </c>
      <c r="BG48" s="511">
        <v>4.9745061350690554</v>
      </c>
      <c r="BH48" s="511">
        <v>4.9745061350690554</v>
      </c>
      <c r="BI48" s="512"/>
      <c r="BJ48" s="512"/>
      <c r="BK48" s="512"/>
      <c r="BL48" s="512"/>
      <c r="BM48" s="512"/>
      <c r="BN48" s="513"/>
    </row>
    <row r="49" spans="1:66" s="3" customFormat="1">
      <c r="A49" s="437">
        <v>0</v>
      </c>
      <c r="B49" s="439" t="s">
        <v>58</v>
      </c>
      <c r="C49" s="207" t="s">
        <v>62</v>
      </c>
      <c r="D49" s="207" t="s">
        <v>17</v>
      </c>
      <c r="E49" s="511">
        <v>2.6119479046453562</v>
      </c>
      <c r="F49" s="511">
        <v>2.6439425875899181</v>
      </c>
      <c r="G49" s="511">
        <v>2.6429725787352805</v>
      </c>
      <c r="H49" s="511">
        <v>2.6924214845119856</v>
      </c>
      <c r="I49" s="511">
        <v>2.7766943228118843</v>
      </c>
      <c r="J49" s="511">
        <v>2.8414312071568224</v>
      </c>
      <c r="K49" s="511">
        <v>2.9249261541733484</v>
      </c>
      <c r="L49" s="511">
        <v>2.9944829581494887</v>
      </c>
      <c r="M49" s="511">
        <v>3.0450366428644511</v>
      </c>
      <c r="N49" s="511">
        <v>3.09288763932532</v>
      </c>
      <c r="O49" s="511">
        <v>3.1380752873813105</v>
      </c>
      <c r="P49" s="511">
        <v>3.1806369826165226</v>
      </c>
      <c r="Q49" s="511">
        <v>3.2206046440102263</v>
      </c>
      <c r="R49" s="511">
        <v>3.2580092685280078</v>
      </c>
      <c r="S49" s="511">
        <v>3.2928780579768766</v>
      </c>
      <c r="T49" s="511">
        <v>3.3252359448006703</v>
      </c>
      <c r="U49" s="511">
        <v>3.355105079006532</v>
      </c>
      <c r="V49" s="511">
        <v>3.3825066155045813</v>
      </c>
      <c r="W49" s="511">
        <v>3.4074580968879062</v>
      </c>
      <c r="X49" s="511">
        <v>3.4299766250578023</v>
      </c>
      <c r="Y49" s="511">
        <v>3.4500757906125146</v>
      </c>
      <c r="Z49" s="511">
        <v>3.4677695337645256</v>
      </c>
      <c r="AA49" s="511">
        <v>3.4830679467765919</v>
      </c>
      <c r="AB49" s="511">
        <v>3.4959809761909981</v>
      </c>
      <c r="AC49" s="511">
        <v>3.5065165070295037</v>
      </c>
      <c r="AD49" s="511">
        <v>3.5146809624950777</v>
      </c>
      <c r="AE49" s="511">
        <v>3.5146809624950777</v>
      </c>
      <c r="AF49" s="511">
        <v>3.5146809624950777</v>
      </c>
      <c r="AG49" s="511">
        <v>3.5146809624950777</v>
      </c>
      <c r="AH49" s="511">
        <v>3.5146809624950777</v>
      </c>
      <c r="AI49" s="511">
        <v>3.5146809624950777</v>
      </c>
      <c r="AJ49" s="511">
        <v>3.5146809624950777</v>
      </c>
      <c r="AK49" s="511">
        <v>3.5146809624950777</v>
      </c>
      <c r="AL49" s="511">
        <v>3.5146809624950777</v>
      </c>
      <c r="AM49" s="511">
        <v>3.5146809624950777</v>
      </c>
      <c r="AN49" s="511">
        <v>3.5146809624950777</v>
      </c>
      <c r="AO49" s="511">
        <v>3.5146809624950777</v>
      </c>
      <c r="AP49" s="511">
        <v>3.5146809624950777</v>
      </c>
      <c r="AQ49" s="511">
        <v>3.5146809624950777</v>
      </c>
      <c r="AR49" s="511">
        <v>3.5146809624950777</v>
      </c>
      <c r="AS49" s="511">
        <v>3.5146809624950777</v>
      </c>
      <c r="AT49" s="511">
        <v>3.5146809624950777</v>
      </c>
      <c r="AU49" s="511">
        <v>3.5146809624950777</v>
      </c>
      <c r="AV49" s="511">
        <v>3.5146809624950777</v>
      </c>
      <c r="AW49" s="511">
        <v>3.5146809624950777</v>
      </c>
      <c r="AX49" s="511">
        <v>3.5146809624950777</v>
      </c>
      <c r="AY49" s="511">
        <v>3.5146809624950777</v>
      </c>
      <c r="AZ49" s="511">
        <v>3.5146809624950777</v>
      </c>
      <c r="BA49" s="511">
        <v>3.5146809624950777</v>
      </c>
      <c r="BB49" s="511">
        <v>3.5146809624950777</v>
      </c>
      <c r="BC49" s="511">
        <v>3.5146809624950777</v>
      </c>
      <c r="BD49" s="511">
        <v>3.5146809624950777</v>
      </c>
      <c r="BE49" s="511">
        <v>3.5146809624950777</v>
      </c>
      <c r="BF49" s="511">
        <v>3.5146809624950777</v>
      </c>
      <c r="BG49" s="511">
        <v>3.5146809624950777</v>
      </c>
      <c r="BH49" s="511">
        <v>3.5146809624950777</v>
      </c>
      <c r="BI49" s="512"/>
      <c r="BJ49" s="512"/>
      <c r="BK49" s="512"/>
      <c r="BL49" s="512"/>
      <c r="BM49" s="512"/>
      <c r="BN49" s="513"/>
    </row>
    <row r="50" spans="1:66" s="3" customFormat="1">
      <c r="A50" s="437">
        <v>0</v>
      </c>
      <c r="B50" s="439" t="s">
        <v>58</v>
      </c>
      <c r="C50" s="207" t="s">
        <v>63</v>
      </c>
      <c r="D50" s="207" t="s">
        <v>680</v>
      </c>
      <c r="E50" s="511">
        <v>2.6732423971218058</v>
      </c>
      <c r="F50" s="511">
        <v>2.7059878982008119</v>
      </c>
      <c r="G50" s="511">
        <v>2.7049951261814358</v>
      </c>
      <c r="H50" s="511">
        <v>2.7556044477450357</v>
      </c>
      <c r="I50" s="511">
        <v>2.8418549138697302</v>
      </c>
      <c r="J50" s="511">
        <v>2.9081109764736879</v>
      </c>
      <c r="K50" s="511">
        <v>2.9935652965667687</v>
      </c>
      <c r="L50" s="511">
        <v>3.0647543876916759</v>
      </c>
      <c r="M50" s="511">
        <v>3.1164944140032325</v>
      </c>
      <c r="N50" s="511">
        <v>3.1654683281675311</v>
      </c>
      <c r="O50" s="511">
        <v>3.2117163932206867</v>
      </c>
      <c r="P50" s="511">
        <v>3.2552768823076978</v>
      </c>
      <c r="Q50" s="511">
        <v>3.2961824634494334</v>
      </c>
      <c r="R50" s="511">
        <v>3.3344648610162149</v>
      </c>
      <c r="S50" s="511">
        <v>3.3701519151589303</v>
      </c>
      <c r="T50" s="511">
        <v>3.4032691434102262</v>
      </c>
      <c r="U50" s="511">
        <v>3.4338392155707091</v>
      </c>
      <c r="V50" s="511">
        <v>3.4618837829920532</v>
      </c>
      <c r="W50" s="511">
        <v>3.4874207999387816</v>
      </c>
      <c r="X50" s="511">
        <v>3.5104677696419238</v>
      </c>
      <c r="Y50" s="511">
        <v>3.5310386016298319</v>
      </c>
      <c r="Z50" s="511">
        <v>3.5491475632494782</v>
      </c>
      <c r="AA50" s="511">
        <v>3.5648049835984068</v>
      </c>
      <c r="AB50" s="511">
        <v>3.5780210426340711</v>
      </c>
      <c r="AC50" s="511">
        <v>3.5888038104157665</v>
      </c>
      <c r="AD50" s="511">
        <v>3.5971598608795481</v>
      </c>
      <c r="AE50" s="511">
        <v>3.5971598608795481</v>
      </c>
      <c r="AF50" s="511">
        <v>3.5971598608795481</v>
      </c>
      <c r="AG50" s="511">
        <v>3.5971598608795481</v>
      </c>
      <c r="AH50" s="511">
        <v>3.5971598608795481</v>
      </c>
      <c r="AI50" s="511">
        <v>3.5971598608795481</v>
      </c>
      <c r="AJ50" s="511">
        <v>3.5971598608795481</v>
      </c>
      <c r="AK50" s="511">
        <v>3.5971598608795481</v>
      </c>
      <c r="AL50" s="511">
        <v>3.5971598608795481</v>
      </c>
      <c r="AM50" s="511">
        <v>3.5971598608795481</v>
      </c>
      <c r="AN50" s="511">
        <v>3.5971598608795481</v>
      </c>
      <c r="AO50" s="511">
        <v>3.5971598608795481</v>
      </c>
      <c r="AP50" s="511">
        <v>3.5971598608795481</v>
      </c>
      <c r="AQ50" s="511">
        <v>3.5971598608795481</v>
      </c>
      <c r="AR50" s="511">
        <v>3.5971598608795481</v>
      </c>
      <c r="AS50" s="511">
        <v>3.5971598608795481</v>
      </c>
      <c r="AT50" s="511">
        <v>3.5971598608795481</v>
      </c>
      <c r="AU50" s="511">
        <v>3.5971598608795481</v>
      </c>
      <c r="AV50" s="511">
        <v>3.5971598608795481</v>
      </c>
      <c r="AW50" s="511">
        <v>3.5971598608795481</v>
      </c>
      <c r="AX50" s="511">
        <v>3.5971598608795481</v>
      </c>
      <c r="AY50" s="511">
        <v>3.5971598608795481</v>
      </c>
      <c r="AZ50" s="511">
        <v>3.5971598608795481</v>
      </c>
      <c r="BA50" s="511">
        <v>3.5971598608795481</v>
      </c>
      <c r="BB50" s="511">
        <v>3.5971598608795481</v>
      </c>
      <c r="BC50" s="511">
        <v>3.5971598608795481</v>
      </c>
      <c r="BD50" s="511">
        <v>3.5971598608795481</v>
      </c>
      <c r="BE50" s="511">
        <v>3.5971598608795481</v>
      </c>
      <c r="BF50" s="511">
        <v>3.5971598608795481</v>
      </c>
      <c r="BG50" s="511">
        <v>3.5971598608795481</v>
      </c>
      <c r="BH50" s="511">
        <v>3.5971598608795481</v>
      </c>
      <c r="BI50" s="512"/>
      <c r="BJ50" s="512"/>
      <c r="BK50" s="512"/>
      <c r="BL50" s="512"/>
      <c r="BM50" s="512"/>
      <c r="BN50" s="513"/>
    </row>
    <row r="51" spans="1:66" s="3" customFormat="1">
      <c r="A51" s="437">
        <v>0</v>
      </c>
      <c r="B51" s="439" t="s">
        <v>71</v>
      </c>
      <c r="C51" s="207" t="s">
        <v>76</v>
      </c>
      <c r="D51" s="207" t="s">
        <v>674</v>
      </c>
      <c r="E51" s="511">
        <v>2.9000098177534523</v>
      </c>
      <c r="F51" s="511">
        <v>2.9302490286394614</v>
      </c>
      <c r="G51" s="511">
        <v>2.9293330409356089</v>
      </c>
      <c r="H51" s="511">
        <v>2.9759651512048189</v>
      </c>
      <c r="I51" s="511">
        <v>3.0551472462822558</v>
      </c>
      <c r="J51" s="511">
        <v>3.1157318546895811</v>
      </c>
      <c r="K51" s="511">
        <v>3.1935709852254628</v>
      </c>
      <c r="L51" s="511">
        <v>3.2581651041184161</v>
      </c>
      <c r="M51" s="511">
        <v>3.304972486366256</v>
      </c>
      <c r="N51" s="511">
        <v>3.3491716159267915</v>
      </c>
      <c r="O51" s="511">
        <v>3.3908178290723603</v>
      </c>
      <c r="P51" s="511">
        <v>3.4299627899559715</v>
      </c>
      <c r="Q51" s="511">
        <v>3.4666514322830966</v>
      </c>
      <c r="R51" s="511">
        <v>3.5009263160242257</v>
      </c>
      <c r="S51" s="511">
        <v>3.5328251292663211</v>
      </c>
      <c r="T51" s="511">
        <v>3.5623822136580734</v>
      </c>
      <c r="U51" s="511">
        <v>3.5896282026323991</v>
      </c>
      <c r="V51" s="511">
        <v>3.6145917443888482</v>
      </c>
      <c r="W51" s="511">
        <v>3.637297195878443</v>
      </c>
      <c r="X51" s="511">
        <v>3.6577675820324478</v>
      </c>
      <c r="Y51" s="511">
        <v>3.6760218617151108</v>
      </c>
      <c r="Z51" s="511">
        <v>3.6920784882819482</v>
      </c>
      <c r="AA51" s="511">
        <v>3.705951641386485</v>
      </c>
      <c r="AB51" s="511">
        <v>3.7176546252775453</v>
      </c>
      <c r="AC51" s="511">
        <v>3.7271981611370157</v>
      </c>
      <c r="AD51" s="511">
        <v>3.7345909568538231</v>
      </c>
      <c r="AE51" s="511">
        <v>3.7345909568538231</v>
      </c>
      <c r="AF51" s="511">
        <v>3.7345909568538231</v>
      </c>
      <c r="AG51" s="511">
        <v>3.7345909568538231</v>
      </c>
      <c r="AH51" s="511">
        <v>3.7345909568538231</v>
      </c>
      <c r="AI51" s="511">
        <v>3.7345909568538231</v>
      </c>
      <c r="AJ51" s="511">
        <v>3.7345909568538231</v>
      </c>
      <c r="AK51" s="511">
        <v>3.7345909568538231</v>
      </c>
      <c r="AL51" s="511">
        <v>3.7345909568538231</v>
      </c>
      <c r="AM51" s="511">
        <v>3.7345909568538231</v>
      </c>
      <c r="AN51" s="511">
        <v>3.7345909568538231</v>
      </c>
      <c r="AO51" s="511">
        <v>3.7345909568538231</v>
      </c>
      <c r="AP51" s="511">
        <v>3.7345909568538231</v>
      </c>
      <c r="AQ51" s="511">
        <v>3.7345909568538231</v>
      </c>
      <c r="AR51" s="511">
        <v>3.7345909568538231</v>
      </c>
      <c r="AS51" s="511">
        <v>3.7345909568538231</v>
      </c>
      <c r="AT51" s="511">
        <v>3.7345909568538231</v>
      </c>
      <c r="AU51" s="511">
        <v>3.7345909568538231</v>
      </c>
      <c r="AV51" s="511">
        <v>3.7345909568538231</v>
      </c>
      <c r="AW51" s="511">
        <v>3.7345909568538231</v>
      </c>
      <c r="AX51" s="511">
        <v>3.7345909568538231</v>
      </c>
      <c r="AY51" s="511">
        <v>3.7345909568538231</v>
      </c>
      <c r="AZ51" s="511">
        <v>3.7345909568538231</v>
      </c>
      <c r="BA51" s="511">
        <v>3.7345909568538231</v>
      </c>
      <c r="BB51" s="511">
        <v>3.7345909568538231</v>
      </c>
      <c r="BC51" s="511">
        <v>3.7345909568538231</v>
      </c>
      <c r="BD51" s="511">
        <v>3.7345909568538231</v>
      </c>
      <c r="BE51" s="511">
        <v>3.7345909568538231</v>
      </c>
      <c r="BF51" s="511">
        <v>3.7345909568538231</v>
      </c>
      <c r="BG51" s="511">
        <v>3.7345909568538231</v>
      </c>
      <c r="BH51" s="511">
        <v>3.7345909568538231</v>
      </c>
      <c r="BI51" s="512"/>
      <c r="BJ51" s="512"/>
      <c r="BK51" s="512"/>
      <c r="BL51" s="512"/>
      <c r="BM51" s="512"/>
      <c r="BN51" s="513"/>
    </row>
    <row r="52" spans="1:66" s="3" customFormat="1">
      <c r="A52" s="437">
        <v>0</v>
      </c>
      <c r="B52" s="439" t="s">
        <v>132</v>
      </c>
      <c r="C52" s="207" t="s">
        <v>133</v>
      </c>
      <c r="D52" s="207" t="s">
        <v>674</v>
      </c>
      <c r="E52" s="511">
        <v>3.1786676226954347</v>
      </c>
      <c r="F52" s="511">
        <v>3.2118124762027502</v>
      </c>
      <c r="G52" s="511">
        <v>3.2108084725475909</v>
      </c>
      <c r="H52" s="511">
        <v>3.2619213957464264</v>
      </c>
      <c r="I52" s="511">
        <v>3.3487119853434018</v>
      </c>
      <c r="J52" s="511">
        <v>3.4151180823155949</v>
      </c>
      <c r="K52" s="511">
        <v>3.5004366638246887</v>
      </c>
      <c r="L52" s="511">
        <v>3.5712375394233193</v>
      </c>
      <c r="M52" s="511">
        <v>3.6225425762350905</v>
      </c>
      <c r="N52" s="511">
        <v>3.6709887370809291</v>
      </c>
      <c r="O52" s="511">
        <v>3.7166366754166149</v>
      </c>
      <c r="P52" s="511">
        <v>3.7595430197298918</v>
      </c>
      <c r="Q52" s="511">
        <v>3.7997570213418688</v>
      </c>
      <c r="R52" s="511">
        <v>3.8373253297498642</v>
      </c>
      <c r="S52" s="511">
        <v>3.8722892544353349</v>
      </c>
      <c r="T52" s="511">
        <v>3.9046864368869869</v>
      </c>
      <c r="U52" s="511">
        <v>3.9345504540605898</v>
      </c>
      <c r="V52" s="511">
        <v>3.9619127069203062</v>
      </c>
      <c r="W52" s="511">
        <v>3.986799892841824</v>
      </c>
      <c r="X52" s="511">
        <v>4.0092372491891943</v>
      </c>
      <c r="Y52" s="511">
        <v>4.0292455565568774</v>
      </c>
      <c r="Z52" s="511">
        <v>4.0468450414569856</v>
      </c>
      <c r="AA52" s="511">
        <v>4.0620512460457165</v>
      </c>
      <c r="AB52" s="511">
        <v>4.0748787529581785</v>
      </c>
      <c r="AC52" s="511">
        <v>4.0853393135593254</v>
      </c>
      <c r="AD52" s="511">
        <v>4.0934424724667045</v>
      </c>
      <c r="AE52" s="511">
        <v>4.0934424724667045</v>
      </c>
      <c r="AF52" s="511">
        <v>4.0934424724667045</v>
      </c>
      <c r="AG52" s="511">
        <v>4.0934424724667045</v>
      </c>
      <c r="AH52" s="511">
        <v>4.0934424724667045</v>
      </c>
      <c r="AI52" s="511">
        <v>4.0934424724667045</v>
      </c>
      <c r="AJ52" s="511">
        <v>4.0934424724667045</v>
      </c>
      <c r="AK52" s="511">
        <v>4.0934424724667045</v>
      </c>
      <c r="AL52" s="511">
        <v>4.0934424724667045</v>
      </c>
      <c r="AM52" s="511">
        <v>4.0934424724667045</v>
      </c>
      <c r="AN52" s="511">
        <v>4.0934424724667045</v>
      </c>
      <c r="AO52" s="511">
        <v>4.0934424724667045</v>
      </c>
      <c r="AP52" s="511">
        <v>4.0934424724667045</v>
      </c>
      <c r="AQ52" s="511">
        <v>4.0934424724667045</v>
      </c>
      <c r="AR52" s="511">
        <v>4.0934424724667045</v>
      </c>
      <c r="AS52" s="511">
        <v>4.0934424724667045</v>
      </c>
      <c r="AT52" s="511">
        <v>4.0934424724667045</v>
      </c>
      <c r="AU52" s="511">
        <v>4.0934424724667045</v>
      </c>
      <c r="AV52" s="511">
        <v>4.0934424724667045</v>
      </c>
      <c r="AW52" s="511">
        <v>4.0934424724667045</v>
      </c>
      <c r="AX52" s="511">
        <v>4.0934424724667045</v>
      </c>
      <c r="AY52" s="511">
        <v>4.0934424724667045</v>
      </c>
      <c r="AZ52" s="511">
        <v>4.0934424724667045</v>
      </c>
      <c r="BA52" s="511">
        <v>4.0934424724667045</v>
      </c>
      <c r="BB52" s="511">
        <v>4.0934424724667045</v>
      </c>
      <c r="BC52" s="511">
        <v>4.0934424724667045</v>
      </c>
      <c r="BD52" s="511">
        <v>4.0934424724667045</v>
      </c>
      <c r="BE52" s="511">
        <v>4.0934424724667045</v>
      </c>
      <c r="BF52" s="511">
        <v>4.0934424724667045</v>
      </c>
      <c r="BG52" s="511">
        <v>4.0934424724667045</v>
      </c>
      <c r="BH52" s="511">
        <v>4.0934424724667045</v>
      </c>
      <c r="BI52" s="512"/>
      <c r="BJ52" s="512"/>
      <c r="BK52" s="512"/>
      <c r="BL52" s="512"/>
      <c r="BM52" s="512"/>
      <c r="BN52" s="512"/>
    </row>
    <row r="53" spans="1:66" s="3" customFormat="1">
      <c r="A53" s="437">
        <v>0</v>
      </c>
      <c r="B53" s="439" t="s">
        <v>134</v>
      </c>
      <c r="C53" s="207" t="s">
        <v>135</v>
      </c>
      <c r="D53" s="207" t="s">
        <v>674</v>
      </c>
      <c r="E53" s="511">
        <v>3.8643794868829207</v>
      </c>
      <c r="F53" s="511">
        <v>3.9046744491730636</v>
      </c>
      <c r="G53" s="511">
        <v>3.9034538587904608</v>
      </c>
      <c r="H53" s="511">
        <v>3.9655930175102738</v>
      </c>
      <c r="I53" s="511">
        <v>4.0711063375247214</v>
      </c>
      <c r="J53" s="511">
        <v>4.1518377600588252</v>
      </c>
      <c r="K53" s="511">
        <v>4.2555615259158257</v>
      </c>
      <c r="L53" s="511">
        <v>4.3416357821114735</v>
      </c>
      <c r="M53" s="511">
        <v>4.4040084977781282</v>
      </c>
      <c r="N53" s="511">
        <v>4.4629056120451853</v>
      </c>
      <c r="O53" s="511">
        <v>4.5184008627167032</v>
      </c>
      <c r="P53" s="511">
        <v>4.5705630943503346</v>
      </c>
      <c r="Q53" s="511">
        <v>4.6194521829122337</v>
      </c>
      <c r="R53" s="511">
        <v>4.6651248412714121</v>
      </c>
      <c r="S53" s="511">
        <v>4.7076312903165247</v>
      </c>
      <c r="T53" s="511">
        <v>4.7470172916729059</v>
      </c>
      <c r="U53" s="511">
        <v>4.7833236656195242</v>
      </c>
      <c r="V53" s="511">
        <v>4.8165885870322036</v>
      </c>
      <c r="W53" s="511">
        <v>4.8468445125258546</v>
      </c>
      <c r="X53" s="511">
        <v>4.8741221237455949</v>
      </c>
      <c r="Y53" s="511">
        <v>4.8984466841390333</v>
      </c>
      <c r="Z53" s="511">
        <v>4.9198427835431007</v>
      </c>
      <c r="AA53" s="511">
        <v>4.9383293169152838</v>
      </c>
      <c r="AB53" s="511">
        <v>4.9539240127011652</v>
      </c>
      <c r="AC53" s="511">
        <v>4.9666411573059515</v>
      </c>
      <c r="AD53" s="511">
        <v>4.9764923543411657</v>
      </c>
      <c r="AE53" s="511">
        <v>4.9764923543411657</v>
      </c>
      <c r="AF53" s="511">
        <v>4.9764923543411657</v>
      </c>
      <c r="AG53" s="511">
        <v>4.9764923543411657</v>
      </c>
      <c r="AH53" s="511">
        <v>4.9764923543411657</v>
      </c>
      <c r="AI53" s="511">
        <v>4.9764923543411657</v>
      </c>
      <c r="AJ53" s="511">
        <v>4.9764923543411657</v>
      </c>
      <c r="AK53" s="511">
        <v>4.9764923543411657</v>
      </c>
      <c r="AL53" s="511">
        <v>4.9764923543411657</v>
      </c>
      <c r="AM53" s="511">
        <v>4.9764923543411657</v>
      </c>
      <c r="AN53" s="511">
        <v>4.9764923543411657</v>
      </c>
      <c r="AO53" s="511">
        <v>4.9764923543411657</v>
      </c>
      <c r="AP53" s="511">
        <v>4.9764923543411657</v>
      </c>
      <c r="AQ53" s="511">
        <v>4.9764923543411657</v>
      </c>
      <c r="AR53" s="511">
        <v>4.9764923543411657</v>
      </c>
      <c r="AS53" s="511">
        <v>4.9764923543411657</v>
      </c>
      <c r="AT53" s="511">
        <v>4.9764923543411657</v>
      </c>
      <c r="AU53" s="511">
        <v>4.9764923543411657</v>
      </c>
      <c r="AV53" s="511">
        <v>4.9764923543411657</v>
      </c>
      <c r="AW53" s="511">
        <v>4.9764923543411657</v>
      </c>
      <c r="AX53" s="511">
        <v>4.9764923543411657</v>
      </c>
      <c r="AY53" s="511">
        <v>4.9764923543411657</v>
      </c>
      <c r="AZ53" s="511">
        <v>4.9764923543411657</v>
      </c>
      <c r="BA53" s="511">
        <v>4.9764923543411657</v>
      </c>
      <c r="BB53" s="511">
        <v>4.9764923543411657</v>
      </c>
      <c r="BC53" s="511">
        <v>4.9764923543411657</v>
      </c>
      <c r="BD53" s="511">
        <v>4.9764923543411657</v>
      </c>
      <c r="BE53" s="511">
        <v>4.9764923543411657</v>
      </c>
      <c r="BF53" s="511">
        <v>4.9764923543411657</v>
      </c>
      <c r="BG53" s="511">
        <v>4.9764923543411657</v>
      </c>
      <c r="BH53" s="511">
        <v>4.9764923543411657</v>
      </c>
      <c r="BI53" s="512"/>
      <c r="BJ53" s="512"/>
      <c r="BK53" s="512"/>
      <c r="BL53" s="512"/>
      <c r="BM53" s="512"/>
      <c r="BN53" s="513"/>
    </row>
    <row r="54" spans="1:66" s="3" customFormat="1">
      <c r="A54" s="437">
        <v>0</v>
      </c>
      <c r="B54" s="439" t="s">
        <v>136</v>
      </c>
      <c r="C54" s="207" t="s">
        <v>137</v>
      </c>
      <c r="D54" s="207" t="s">
        <v>675</v>
      </c>
      <c r="E54" s="511">
        <v>3.1026124816776499</v>
      </c>
      <c r="F54" s="511">
        <v>3.1406372928021842</v>
      </c>
      <c r="G54" s="511">
        <v>3.139484460123914</v>
      </c>
      <c r="H54" s="511">
        <v>3.1982535974053379</v>
      </c>
      <c r="I54" s="511">
        <v>3.2984116363659437</v>
      </c>
      <c r="J54" s="511">
        <v>3.3753523190323764</v>
      </c>
      <c r="K54" s="511">
        <v>3.4745885564424506</v>
      </c>
      <c r="L54" s="511">
        <v>3.5572600167802166</v>
      </c>
      <c r="M54" s="511">
        <v>3.6173460213917195</v>
      </c>
      <c r="N54" s="511">
        <v>3.674220199375287</v>
      </c>
      <c r="O54" s="511">
        <v>3.7279292243441637</v>
      </c>
      <c r="P54" s="511">
        <v>3.7785174671002686</v>
      </c>
      <c r="Q54" s="511">
        <v>3.8260227963621056</v>
      </c>
      <c r="R54" s="511">
        <v>3.8704819915958466</v>
      </c>
      <c r="S54" s="511">
        <v>3.9119273274366586</v>
      </c>
      <c r="T54" s="511">
        <v>3.9503883867209839</v>
      </c>
      <c r="U54" s="511">
        <v>3.9858914501942491</v>
      </c>
      <c r="V54" s="511">
        <v>4.0184616205921246</v>
      </c>
      <c r="W54" s="511">
        <v>4.0481197114178125</v>
      </c>
      <c r="X54" s="511">
        <v>4.0748860165238314</v>
      </c>
      <c r="Y54" s="511">
        <v>4.09877666003639</v>
      </c>
      <c r="Z54" s="511">
        <v>4.1198081853616255</v>
      </c>
      <c r="AA54" s="511">
        <v>4.137992565612695</v>
      </c>
      <c r="AB54" s="511">
        <v>4.1533416040706754</v>
      </c>
      <c r="AC54" s="511">
        <v>4.1658646568533513</v>
      </c>
      <c r="AD54" s="511">
        <v>4.175569345637272</v>
      </c>
      <c r="AE54" s="511">
        <v>4.175569345637272</v>
      </c>
      <c r="AF54" s="511">
        <v>4.175569345637272</v>
      </c>
      <c r="AG54" s="511">
        <v>4.175569345637272</v>
      </c>
      <c r="AH54" s="511">
        <v>4.175569345637272</v>
      </c>
      <c r="AI54" s="511">
        <v>4.175569345637272</v>
      </c>
      <c r="AJ54" s="511">
        <v>4.175569345637272</v>
      </c>
      <c r="AK54" s="511">
        <v>4.175569345637272</v>
      </c>
      <c r="AL54" s="511">
        <v>4.175569345637272</v>
      </c>
      <c r="AM54" s="511">
        <v>4.175569345637272</v>
      </c>
      <c r="AN54" s="511">
        <v>4.175569345637272</v>
      </c>
      <c r="AO54" s="511">
        <v>4.175569345637272</v>
      </c>
      <c r="AP54" s="511">
        <v>4.175569345637272</v>
      </c>
      <c r="AQ54" s="511">
        <v>4.175569345637272</v>
      </c>
      <c r="AR54" s="511">
        <v>4.175569345637272</v>
      </c>
      <c r="AS54" s="511">
        <v>4.175569345637272</v>
      </c>
      <c r="AT54" s="511">
        <v>4.175569345637272</v>
      </c>
      <c r="AU54" s="511">
        <v>4.175569345637272</v>
      </c>
      <c r="AV54" s="511">
        <v>4.175569345637272</v>
      </c>
      <c r="AW54" s="511">
        <v>4.175569345637272</v>
      </c>
      <c r="AX54" s="511">
        <v>4.175569345637272</v>
      </c>
      <c r="AY54" s="511">
        <v>4.175569345637272</v>
      </c>
      <c r="AZ54" s="511">
        <v>4.175569345637272</v>
      </c>
      <c r="BA54" s="511">
        <v>4.175569345637272</v>
      </c>
      <c r="BB54" s="511">
        <v>4.175569345637272</v>
      </c>
      <c r="BC54" s="511">
        <v>4.175569345637272</v>
      </c>
      <c r="BD54" s="511">
        <v>4.175569345637272</v>
      </c>
      <c r="BE54" s="511">
        <v>4.175569345637272</v>
      </c>
      <c r="BF54" s="511">
        <v>4.175569345637272</v>
      </c>
      <c r="BG54" s="511">
        <v>4.175569345637272</v>
      </c>
      <c r="BH54" s="511">
        <v>4.175569345637272</v>
      </c>
      <c r="BI54" s="512"/>
      <c r="BJ54" s="512"/>
      <c r="BK54" s="512"/>
      <c r="BL54" s="512"/>
      <c r="BM54" s="512"/>
      <c r="BN54" s="513"/>
    </row>
    <row r="55" spans="1:66" s="3" customFormat="1">
      <c r="A55" s="437">
        <v>0</v>
      </c>
      <c r="B55" s="439" t="s">
        <v>71</v>
      </c>
      <c r="C55" s="207" t="s">
        <v>77</v>
      </c>
      <c r="D55" s="207" t="s">
        <v>674</v>
      </c>
      <c r="E55" s="511">
        <v>2.6642266354292099</v>
      </c>
      <c r="F55" s="511">
        <v>2.6920072693372967</v>
      </c>
      <c r="G55" s="511">
        <v>2.691165755345382</v>
      </c>
      <c r="H55" s="511">
        <v>2.7340064759129232</v>
      </c>
      <c r="I55" s="511">
        <v>2.8067507285230122</v>
      </c>
      <c r="J55" s="511">
        <v>2.8624095495475856</v>
      </c>
      <c r="K55" s="511">
        <v>2.9339200263683152</v>
      </c>
      <c r="L55" s="511">
        <v>2.9932623675539056</v>
      </c>
      <c r="M55" s="511">
        <v>3.0362641097397365</v>
      </c>
      <c r="N55" s="511">
        <v>3.076869661319968</v>
      </c>
      <c r="O55" s="511">
        <v>3.1151298594916899</v>
      </c>
      <c r="P55" s="511">
        <v>3.1510921678916461</v>
      </c>
      <c r="Q55" s="511">
        <v>3.1847978669231702</v>
      </c>
      <c r="R55" s="511">
        <v>3.2162860562494031</v>
      </c>
      <c r="S55" s="511">
        <v>3.2455913597548958</v>
      </c>
      <c r="T55" s="511">
        <v>3.2727453269656475</v>
      </c>
      <c r="U55" s="511">
        <v>3.2977761006856627</v>
      </c>
      <c r="V55" s="511">
        <v>3.3207099998935292</v>
      </c>
      <c r="W55" s="511">
        <v>3.3415694012161379</v>
      </c>
      <c r="X55" s="511">
        <v>3.3603754575595159</v>
      </c>
      <c r="Y55" s="511">
        <v>3.3771455863512867</v>
      </c>
      <c r="Z55" s="511">
        <v>3.3918967406103602</v>
      </c>
      <c r="AA55" s="511">
        <v>3.4046419471238769</v>
      </c>
      <c r="AB55" s="511">
        <v>3.415393428448418</v>
      </c>
      <c r="AC55" s="511">
        <v>3.4241610340879989</v>
      </c>
      <c r="AD55" s="511">
        <v>3.4309527639429902</v>
      </c>
      <c r="AE55" s="511">
        <v>3.4309527639429902</v>
      </c>
      <c r="AF55" s="511">
        <v>3.4309527639429902</v>
      </c>
      <c r="AG55" s="511">
        <v>3.4309527639429902</v>
      </c>
      <c r="AH55" s="511">
        <v>3.4309527639429902</v>
      </c>
      <c r="AI55" s="511">
        <v>3.4309527639429902</v>
      </c>
      <c r="AJ55" s="511">
        <v>3.4309527639429902</v>
      </c>
      <c r="AK55" s="511">
        <v>3.4309527639429902</v>
      </c>
      <c r="AL55" s="511">
        <v>3.4309527639429902</v>
      </c>
      <c r="AM55" s="511">
        <v>3.4309527639429902</v>
      </c>
      <c r="AN55" s="511">
        <v>3.4309527639429902</v>
      </c>
      <c r="AO55" s="511">
        <v>3.4309527639429902</v>
      </c>
      <c r="AP55" s="511">
        <v>3.4309527639429902</v>
      </c>
      <c r="AQ55" s="511">
        <v>3.4309527639429902</v>
      </c>
      <c r="AR55" s="511">
        <v>3.4309527639429902</v>
      </c>
      <c r="AS55" s="511">
        <v>3.4309527639429902</v>
      </c>
      <c r="AT55" s="511">
        <v>3.4309527639429902</v>
      </c>
      <c r="AU55" s="511">
        <v>3.4309527639429902</v>
      </c>
      <c r="AV55" s="511">
        <v>3.4309527639429902</v>
      </c>
      <c r="AW55" s="511">
        <v>3.4309527639429902</v>
      </c>
      <c r="AX55" s="511">
        <v>3.4309527639429902</v>
      </c>
      <c r="AY55" s="511">
        <v>3.4309527639429902</v>
      </c>
      <c r="AZ55" s="511">
        <v>3.4309527639429902</v>
      </c>
      <c r="BA55" s="511">
        <v>3.4309527639429902</v>
      </c>
      <c r="BB55" s="511">
        <v>3.4309527639429902</v>
      </c>
      <c r="BC55" s="511">
        <v>3.4309527639429902</v>
      </c>
      <c r="BD55" s="511">
        <v>3.4309527639429902</v>
      </c>
      <c r="BE55" s="511">
        <v>3.4309527639429902</v>
      </c>
      <c r="BF55" s="511">
        <v>3.4309527639429902</v>
      </c>
      <c r="BG55" s="511">
        <v>3.4309527639429902</v>
      </c>
      <c r="BH55" s="511">
        <v>3.4309527639429902</v>
      </c>
      <c r="BI55" s="512"/>
      <c r="BJ55" s="512"/>
      <c r="BK55" s="512"/>
      <c r="BL55" s="512"/>
      <c r="BM55" s="512"/>
      <c r="BN55" s="513"/>
    </row>
    <row r="56" spans="1:66" s="3" customFormat="1">
      <c r="A56" s="437">
        <v>0</v>
      </c>
      <c r="B56" s="440" t="s">
        <v>71</v>
      </c>
      <c r="C56" s="207" t="s">
        <v>78</v>
      </c>
      <c r="D56" s="207" t="s">
        <v>674</v>
      </c>
      <c r="E56" s="511">
        <v>2.8035058476510608</v>
      </c>
      <c r="F56" s="511">
        <v>2.8327387847357195</v>
      </c>
      <c r="G56" s="511">
        <v>2.8318532784631527</v>
      </c>
      <c r="H56" s="511">
        <v>2.8769336064771158</v>
      </c>
      <c r="I56" s="511">
        <v>2.953480749600522</v>
      </c>
      <c r="J56" s="511">
        <v>3.0120492768199103</v>
      </c>
      <c r="K56" s="511">
        <v>3.0872981453918342</v>
      </c>
      <c r="L56" s="511">
        <v>3.1497427581416444</v>
      </c>
      <c r="M56" s="511">
        <v>3.1949925255878506</v>
      </c>
      <c r="N56" s="511">
        <v>3.2377208354802769</v>
      </c>
      <c r="O56" s="511">
        <v>3.2779811826595742</v>
      </c>
      <c r="P56" s="511">
        <v>3.3158235120446138</v>
      </c>
      <c r="Q56" s="511">
        <v>3.3512912620766309</v>
      </c>
      <c r="R56" s="511">
        <v>3.3844255764529358</v>
      </c>
      <c r="S56" s="511">
        <v>3.4152628891095604</v>
      </c>
      <c r="T56" s="511">
        <v>3.4438363989040846</v>
      </c>
      <c r="U56" s="511">
        <v>3.4701757198770498</v>
      </c>
      <c r="V56" s="511">
        <v>3.4943085468984774</v>
      </c>
      <c r="W56" s="511">
        <v>3.5162584263902468</v>
      </c>
      <c r="X56" s="511">
        <v>3.5360476170802584</v>
      </c>
      <c r="Y56" s="511">
        <v>3.5536944469363889</v>
      </c>
      <c r="Z56" s="511">
        <v>3.5692167552396588</v>
      </c>
      <c r="AA56" s="511">
        <v>3.5826282497855826</v>
      </c>
      <c r="AB56" s="511">
        <v>3.5939417920959222</v>
      </c>
      <c r="AC56" s="511">
        <v>3.6031677465825247</v>
      </c>
      <c r="AD56" s="511">
        <v>3.6103145313608653</v>
      </c>
      <c r="AE56" s="511">
        <v>3.6103145313608653</v>
      </c>
      <c r="AF56" s="511">
        <v>3.6103145313608653</v>
      </c>
      <c r="AG56" s="511">
        <v>3.6103145313608653</v>
      </c>
      <c r="AH56" s="511">
        <v>3.6103145313608653</v>
      </c>
      <c r="AI56" s="511">
        <v>3.6103145313608653</v>
      </c>
      <c r="AJ56" s="511">
        <v>3.6103145313608653</v>
      </c>
      <c r="AK56" s="511">
        <v>3.6103145313608653</v>
      </c>
      <c r="AL56" s="511">
        <v>3.6103145313608653</v>
      </c>
      <c r="AM56" s="511">
        <v>3.6103145313608653</v>
      </c>
      <c r="AN56" s="511">
        <v>3.6103145313608653</v>
      </c>
      <c r="AO56" s="511">
        <v>3.6103145313608653</v>
      </c>
      <c r="AP56" s="511">
        <v>3.6103145313608653</v>
      </c>
      <c r="AQ56" s="511">
        <v>3.6103145313608653</v>
      </c>
      <c r="AR56" s="511">
        <v>3.6103145313608653</v>
      </c>
      <c r="AS56" s="511">
        <v>3.6103145313608653</v>
      </c>
      <c r="AT56" s="511">
        <v>3.6103145313608653</v>
      </c>
      <c r="AU56" s="511">
        <v>3.6103145313608653</v>
      </c>
      <c r="AV56" s="511">
        <v>3.6103145313608653</v>
      </c>
      <c r="AW56" s="511">
        <v>3.6103145313608653</v>
      </c>
      <c r="AX56" s="511">
        <v>3.6103145313608653</v>
      </c>
      <c r="AY56" s="511">
        <v>3.6103145313608653</v>
      </c>
      <c r="AZ56" s="511">
        <v>3.6103145313608653</v>
      </c>
      <c r="BA56" s="511">
        <v>3.6103145313608653</v>
      </c>
      <c r="BB56" s="511">
        <v>3.6103145313608653</v>
      </c>
      <c r="BC56" s="511">
        <v>3.6103145313608653</v>
      </c>
      <c r="BD56" s="511">
        <v>3.6103145313608653</v>
      </c>
      <c r="BE56" s="511">
        <v>3.6103145313608653</v>
      </c>
      <c r="BF56" s="511">
        <v>3.6103145313608653</v>
      </c>
      <c r="BG56" s="511">
        <v>3.6103145313608653</v>
      </c>
      <c r="BH56" s="511">
        <v>3.6103145313608653</v>
      </c>
      <c r="BI56" s="512"/>
      <c r="BJ56" s="512"/>
      <c r="BK56" s="512"/>
      <c r="BL56" s="512"/>
      <c r="BM56" s="512"/>
      <c r="BN56" s="513"/>
    </row>
    <row r="57" spans="1:66" s="3" customFormat="1">
      <c r="A57" s="442">
        <v>1</v>
      </c>
      <c r="B57" s="441" t="s">
        <v>760</v>
      </c>
      <c r="C57" s="441" t="s">
        <v>281</v>
      </c>
      <c r="D57" s="441"/>
      <c r="E57" s="511">
        <v>2.1686000000000001</v>
      </c>
      <c r="F57" s="511">
        <v>2.1951639560843375</v>
      </c>
      <c r="G57" s="511">
        <v>2.1943585949979143</v>
      </c>
      <c r="H57" s="511">
        <v>2.235414121747374</v>
      </c>
      <c r="I57" s="511">
        <v>2.3053826218128362</v>
      </c>
      <c r="J57" s="511">
        <v>2.3591311698373776</v>
      </c>
      <c r="K57" s="511">
        <v>2.4284538166551073</v>
      </c>
      <c r="L57" s="511">
        <v>2.4862041587788486</v>
      </c>
      <c r="M57" s="511">
        <v>2.5281769410375938</v>
      </c>
      <c r="N57" s="511">
        <v>2.5679057850702356</v>
      </c>
      <c r="O57" s="511">
        <v>2.6054233532422266</v>
      </c>
      <c r="P57" s="511">
        <v>2.6407606936703893</v>
      </c>
      <c r="Q57" s="511">
        <v>2.6739443074569569</v>
      </c>
      <c r="R57" s="511">
        <v>2.704999930191621</v>
      </c>
      <c r="S57" s="511">
        <v>2.7339501464897076</v>
      </c>
      <c r="T57" s="511">
        <v>2.7608156568014861</v>
      </c>
      <c r="U57" s="511">
        <v>2.785614851426935</v>
      </c>
      <c r="V57" s="511">
        <v>2.8083652944751991</v>
      </c>
      <c r="W57" s="511">
        <v>2.8290815508873743</v>
      </c>
      <c r="X57" s="511">
        <v>2.8477778197150894</v>
      </c>
      <c r="Y57" s="511">
        <v>2.864465384709947</v>
      </c>
      <c r="Z57" s="511">
        <v>2.8791558198948164</v>
      </c>
      <c r="AA57" s="511">
        <v>2.8918575044877461</v>
      </c>
      <c r="AB57" s="511">
        <v>2.9025786967206684</v>
      </c>
      <c r="AC57" s="511">
        <v>2.911325943224226</v>
      </c>
      <c r="AD57" s="511">
        <v>2.9181045769370777</v>
      </c>
      <c r="AE57" s="511">
        <v>2.9181045769370777</v>
      </c>
      <c r="AF57" s="511">
        <v>2.9181045769370777</v>
      </c>
      <c r="AG57" s="511">
        <v>2.9181045769370777</v>
      </c>
      <c r="AH57" s="511">
        <v>2.9181045769370777</v>
      </c>
      <c r="AI57" s="511">
        <v>2.9181045769370777</v>
      </c>
      <c r="AJ57" s="511">
        <v>2.9181045769370777</v>
      </c>
      <c r="AK57" s="511">
        <v>2.9181045769370777</v>
      </c>
      <c r="AL57" s="511">
        <v>2.9181045769370777</v>
      </c>
      <c r="AM57" s="511">
        <v>2.9181045769370777</v>
      </c>
      <c r="AN57" s="511">
        <v>2.9181045769370777</v>
      </c>
      <c r="AO57" s="511">
        <v>2.9181045769370777</v>
      </c>
      <c r="AP57" s="511">
        <v>2.9181045769370777</v>
      </c>
      <c r="AQ57" s="511">
        <v>2.9181045769370777</v>
      </c>
      <c r="AR57" s="511">
        <v>2.9181045769370777</v>
      </c>
      <c r="AS57" s="511">
        <v>2.9181045769370777</v>
      </c>
      <c r="AT57" s="511">
        <v>2.9181045769370777</v>
      </c>
      <c r="AU57" s="511">
        <v>2.9181045769370777</v>
      </c>
      <c r="AV57" s="511">
        <v>2.9181045769370777</v>
      </c>
      <c r="AW57" s="511">
        <v>2.9181045769370777</v>
      </c>
      <c r="AX57" s="511">
        <v>2.9181045769370777</v>
      </c>
      <c r="AY57" s="511">
        <v>2.9181045769370777</v>
      </c>
      <c r="AZ57" s="511">
        <v>2.9181045769370777</v>
      </c>
      <c r="BA57" s="511">
        <v>2.9181045769370777</v>
      </c>
      <c r="BB57" s="511">
        <v>2.9181045769370777</v>
      </c>
      <c r="BC57" s="511">
        <v>2.9181045769370777</v>
      </c>
      <c r="BD57" s="511">
        <v>2.9181045769370777</v>
      </c>
      <c r="BE57" s="511">
        <v>2.9181045769370777</v>
      </c>
      <c r="BF57" s="511">
        <v>2.9181045769370777</v>
      </c>
      <c r="BG57" s="511">
        <v>2.9181045769370777</v>
      </c>
      <c r="BH57" s="511">
        <v>2.9181045769370777</v>
      </c>
      <c r="BI57" s="512"/>
      <c r="BJ57" s="512"/>
      <c r="BK57" s="512"/>
      <c r="BL57" s="512"/>
      <c r="BM57" s="512"/>
      <c r="BN57" s="513"/>
    </row>
    <row r="58" spans="1:66" s="3" customFormat="1">
      <c r="A58" s="437">
        <v>0</v>
      </c>
      <c r="B58" s="438" t="s">
        <v>138</v>
      </c>
      <c r="C58" s="207" t="s">
        <v>139</v>
      </c>
      <c r="D58" s="207" t="s">
        <v>675</v>
      </c>
      <c r="E58" s="511">
        <v>2.6903852328912219</v>
      </c>
      <c r="F58" s="511">
        <v>2.7233578941362411</v>
      </c>
      <c r="G58" s="511">
        <v>2.7223582320669597</v>
      </c>
      <c r="H58" s="511">
        <v>2.7733190336576903</v>
      </c>
      <c r="I58" s="511">
        <v>2.8601696186296337</v>
      </c>
      <c r="J58" s="511">
        <v>2.9268876111848665</v>
      </c>
      <c r="K58" s="511">
        <v>3.0129388693656454</v>
      </c>
      <c r="L58" s="511">
        <v>3.0846262223263383</v>
      </c>
      <c r="M58" s="511">
        <v>3.1367289262459757</v>
      </c>
      <c r="N58" s="511">
        <v>3.1860465414761827</v>
      </c>
      <c r="O58" s="511">
        <v>3.2326195403610192</v>
      </c>
      <c r="P58" s="511">
        <v>3.2764863983952353</v>
      </c>
      <c r="Q58" s="511">
        <v>3.3176799528866341</v>
      </c>
      <c r="R58" s="511">
        <v>3.3562320966137187</v>
      </c>
      <c r="S58" s="511">
        <v>3.3921708160563884</v>
      </c>
      <c r="T58" s="511">
        <v>3.4255217635404747</v>
      </c>
      <c r="U58" s="511">
        <v>3.4563077280316721</v>
      </c>
      <c r="V58" s="511">
        <v>3.4845504770016671</v>
      </c>
      <c r="W58" s="511">
        <v>3.5102680585766732</v>
      </c>
      <c r="X58" s="511">
        <v>3.5334780702753807</v>
      </c>
      <c r="Y58" s="511">
        <v>3.55419449389903</v>
      </c>
      <c r="Z58" s="511">
        <v>3.5724316748213458</v>
      </c>
      <c r="AA58" s="511">
        <v>3.5881999953530497</v>
      </c>
      <c r="AB58" s="511">
        <v>3.6015096905374442</v>
      </c>
      <c r="AC58" s="511">
        <v>3.6123688733958237</v>
      </c>
      <c r="AD58" s="511">
        <v>3.6207841529540197</v>
      </c>
      <c r="AE58" s="511">
        <v>3.6207841529540197</v>
      </c>
      <c r="AF58" s="511">
        <v>3.6207841529540197</v>
      </c>
      <c r="AG58" s="511">
        <v>3.6207841529540197</v>
      </c>
      <c r="AH58" s="511">
        <v>3.6207841529540197</v>
      </c>
      <c r="AI58" s="511">
        <v>3.6207841529540197</v>
      </c>
      <c r="AJ58" s="511">
        <v>3.6207841529540197</v>
      </c>
      <c r="AK58" s="511">
        <v>3.6207841529540197</v>
      </c>
      <c r="AL58" s="511">
        <v>3.6207841529540197</v>
      </c>
      <c r="AM58" s="511">
        <v>3.6207841529540197</v>
      </c>
      <c r="AN58" s="511">
        <v>3.6207841529540197</v>
      </c>
      <c r="AO58" s="511">
        <v>3.6207841529540197</v>
      </c>
      <c r="AP58" s="511">
        <v>3.6207841529540197</v>
      </c>
      <c r="AQ58" s="511">
        <v>3.6207841529540197</v>
      </c>
      <c r="AR58" s="511">
        <v>3.6207841529540197</v>
      </c>
      <c r="AS58" s="511">
        <v>3.6207841529540197</v>
      </c>
      <c r="AT58" s="511">
        <v>3.6207841529540197</v>
      </c>
      <c r="AU58" s="511">
        <v>3.6207841529540197</v>
      </c>
      <c r="AV58" s="511">
        <v>3.6207841529540197</v>
      </c>
      <c r="AW58" s="511">
        <v>3.6207841529540197</v>
      </c>
      <c r="AX58" s="511">
        <v>3.6207841529540197</v>
      </c>
      <c r="AY58" s="511">
        <v>3.6207841529540197</v>
      </c>
      <c r="AZ58" s="511">
        <v>3.6207841529540197</v>
      </c>
      <c r="BA58" s="511">
        <v>3.6207841529540197</v>
      </c>
      <c r="BB58" s="511">
        <v>3.6207841529540197</v>
      </c>
      <c r="BC58" s="511">
        <v>3.6207841529540197</v>
      </c>
      <c r="BD58" s="511">
        <v>3.6207841529540197</v>
      </c>
      <c r="BE58" s="511">
        <v>3.6207841529540197</v>
      </c>
      <c r="BF58" s="511">
        <v>3.6207841529540197</v>
      </c>
      <c r="BG58" s="511">
        <v>3.6207841529540197</v>
      </c>
      <c r="BH58" s="511">
        <v>3.6207841529540197</v>
      </c>
      <c r="BI58" s="512"/>
      <c r="BJ58" s="512"/>
      <c r="BK58" s="512"/>
      <c r="BL58" s="512"/>
      <c r="BM58" s="512"/>
      <c r="BN58" s="513"/>
    </row>
    <row r="59" spans="1:66" s="3" customFormat="1">
      <c r="A59" s="437">
        <v>0</v>
      </c>
      <c r="B59" s="439" t="s">
        <v>146</v>
      </c>
      <c r="C59" s="207" t="s">
        <v>21</v>
      </c>
      <c r="D59" s="207" t="s">
        <v>676</v>
      </c>
      <c r="E59" s="511">
        <v>5.4874787715161455</v>
      </c>
      <c r="F59" s="511">
        <v>5.5305953033806565</v>
      </c>
      <c r="G59" s="511">
        <v>5.5292908531958247</v>
      </c>
      <c r="H59" s="511">
        <v>5.5955728620928431</v>
      </c>
      <c r="I59" s="511">
        <v>5.70754042717014</v>
      </c>
      <c r="J59" s="511">
        <v>5.7927293534636837</v>
      </c>
      <c r="K59" s="511">
        <v>5.9015859448522816</v>
      </c>
      <c r="L59" s="511">
        <v>5.9914256495000506</v>
      </c>
      <c r="M59" s="511">
        <v>6.0562537439328237</v>
      </c>
      <c r="N59" s="511">
        <v>6.1172627786661593</v>
      </c>
      <c r="O59" s="511">
        <v>6.1745673236936813</v>
      </c>
      <c r="P59" s="511">
        <v>6.2282728306786579</v>
      </c>
      <c r="Q59" s="511">
        <v>6.2784718919361451</v>
      </c>
      <c r="R59" s="511">
        <v>6.3252506132899349</v>
      </c>
      <c r="S59" s="511">
        <v>6.368685524515751</v>
      </c>
      <c r="T59" s="511">
        <v>6.4088459569139919</v>
      </c>
      <c r="U59" s="511">
        <v>6.4457938000913071</v>
      </c>
      <c r="V59" s="511">
        <v>6.4795860524815527</v>
      </c>
      <c r="W59" s="511">
        <v>6.5102718806207243</v>
      </c>
      <c r="X59" s="511">
        <v>6.5378967843763629</v>
      </c>
      <c r="Y59" s="511">
        <v>6.5624990388074202</v>
      </c>
      <c r="Z59" s="511">
        <v>6.5841146146335738</v>
      </c>
      <c r="AA59" s="511">
        <v>6.6027721992273847</v>
      </c>
      <c r="AB59" s="511">
        <v>6.6184978579642708</v>
      </c>
      <c r="AC59" s="511">
        <v>6.631312804778938</v>
      </c>
      <c r="AD59" s="511">
        <v>6.6412342264230029</v>
      </c>
      <c r="AE59" s="511">
        <v>6.6412342264230029</v>
      </c>
      <c r="AF59" s="511">
        <v>6.6412342264230029</v>
      </c>
      <c r="AG59" s="511">
        <v>6.6412342264230029</v>
      </c>
      <c r="AH59" s="511">
        <v>6.6412342264230029</v>
      </c>
      <c r="AI59" s="511">
        <v>6.6412342264230029</v>
      </c>
      <c r="AJ59" s="511">
        <v>6.6412342264230029</v>
      </c>
      <c r="AK59" s="511">
        <v>6.6412342264230029</v>
      </c>
      <c r="AL59" s="511">
        <v>6.6412342264230029</v>
      </c>
      <c r="AM59" s="511">
        <v>6.6412342264230029</v>
      </c>
      <c r="AN59" s="511">
        <v>6.6412342264230029</v>
      </c>
      <c r="AO59" s="511">
        <v>6.6412342264230029</v>
      </c>
      <c r="AP59" s="511">
        <v>6.6412342264230029</v>
      </c>
      <c r="AQ59" s="511">
        <v>6.6412342264230029</v>
      </c>
      <c r="AR59" s="511">
        <v>6.6412342264230029</v>
      </c>
      <c r="AS59" s="511">
        <v>6.6412342264230029</v>
      </c>
      <c r="AT59" s="511">
        <v>6.6412342264230029</v>
      </c>
      <c r="AU59" s="511">
        <v>6.6412342264230029</v>
      </c>
      <c r="AV59" s="511">
        <v>6.6412342264230029</v>
      </c>
      <c r="AW59" s="511">
        <v>6.6412342264230029</v>
      </c>
      <c r="AX59" s="511">
        <v>6.6412342264230029</v>
      </c>
      <c r="AY59" s="511">
        <v>6.6412342264230029</v>
      </c>
      <c r="AZ59" s="511">
        <v>6.6412342264230029</v>
      </c>
      <c r="BA59" s="511">
        <v>6.6412342264230029</v>
      </c>
      <c r="BB59" s="511">
        <v>6.6412342264230029</v>
      </c>
      <c r="BC59" s="511">
        <v>6.6412342264230029</v>
      </c>
      <c r="BD59" s="511">
        <v>6.6412342264230029</v>
      </c>
      <c r="BE59" s="511">
        <v>6.6412342264230029</v>
      </c>
      <c r="BF59" s="511">
        <v>6.6412342264230029</v>
      </c>
      <c r="BG59" s="511">
        <v>6.6412342264230029</v>
      </c>
      <c r="BH59" s="511">
        <v>6.6412342264230029</v>
      </c>
      <c r="BI59" s="512"/>
      <c r="BJ59" s="512"/>
      <c r="BK59" s="512"/>
      <c r="BL59" s="512"/>
      <c r="BM59" s="512"/>
      <c r="BN59" s="513"/>
    </row>
    <row r="60" spans="1:66" s="3" customFormat="1">
      <c r="A60" s="437">
        <v>0</v>
      </c>
      <c r="B60" s="439" t="s">
        <v>142</v>
      </c>
      <c r="C60" s="207" t="s">
        <v>247</v>
      </c>
      <c r="D60" s="207" t="s">
        <v>674</v>
      </c>
      <c r="E60" s="511">
        <v>3.9123511969670122</v>
      </c>
      <c r="F60" s="511">
        <v>3.9531463736526082</v>
      </c>
      <c r="G60" s="511">
        <v>3.951910631081105</v>
      </c>
      <c r="H60" s="511">
        <v>4.0148211741116713</v>
      </c>
      <c r="I60" s="511">
        <v>4.1216443174534918</v>
      </c>
      <c r="J60" s="511">
        <v>4.2033779253085841</v>
      </c>
      <c r="K60" s="511">
        <v>4.3083892992903596</v>
      </c>
      <c r="L60" s="511">
        <v>4.3955320657805936</v>
      </c>
      <c r="M60" s="511">
        <v>4.4586790650918209</v>
      </c>
      <c r="N60" s="511">
        <v>4.5183073175144344</v>
      </c>
      <c r="O60" s="511">
        <v>4.5744914762202935</v>
      </c>
      <c r="P60" s="511">
        <v>4.6273012403909757</v>
      </c>
      <c r="Q60" s="511">
        <v>4.6767972292820819</v>
      </c>
      <c r="R60" s="511">
        <v>4.7230368597859504</v>
      </c>
      <c r="S60" s="511">
        <v>4.7660709762242925</v>
      </c>
      <c r="T60" s="511">
        <v>4.8059459082990088</v>
      </c>
      <c r="U60" s="511">
        <v>4.8427029830246484</v>
      </c>
      <c r="V60" s="511">
        <v>4.87638084917306</v>
      </c>
      <c r="W60" s="511">
        <v>4.9070123662697185</v>
      </c>
      <c r="X60" s="511">
        <v>4.9346285968361512</v>
      </c>
      <c r="Y60" s="511">
        <v>4.9592551179358493</v>
      </c>
      <c r="Z60" s="511">
        <v>4.9809168246595465</v>
      </c>
      <c r="AA60" s="511">
        <v>4.9996328465233235</v>
      </c>
      <c r="AB60" s="511">
        <v>5.0154211320504896</v>
      </c>
      <c r="AC60" s="511">
        <v>5.0282961449951085</v>
      </c>
      <c r="AD60" s="511">
        <v>5.0382696330138446</v>
      </c>
      <c r="AE60" s="511">
        <v>5.0382696330138446</v>
      </c>
      <c r="AF60" s="511">
        <v>5.0382696330138446</v>
      </c>
      <c r="AG60" s="511">
        <v>5.0382696330138446</v>
      </c>
      <c r="AH60" s="511">
        <v>5.0382696330138446</v>
      </c>
      <c r="AI60" s="511">
        <v>5.0382696330138446</v>
      </c>
      <c r="AJ60" s="511">
        <v>5.0382696330138446</v>
      </c>
      <c r="AK60" s="511">
        <v>5.0382696330138446</v>
      </c>
      <c r="AL60" s="511">
        <v>5.0382696330138446</v>
      </c>
      <c r="AM60" s="511">
        <v>5.0382696330138446</v>
      </c>
      <c r="AN60" s="511">
        <v>5.0382696330138446</v>
      </c>
      <c r="AO60" s="511">
        <v>5.0382696330138446</v>
      </c>
      <c r="AP60" s="511">
        <v>5.0382696330138446</v>
      </c>
      <c r="AQ60" s="511">
        <v>5.0382696330138446</v>
      </c>
      <c r="AR60" s="511">
        <v>5.0382696330138446</v>
      </c>
      <c r="AS60" s="511">
        <v>5.0382696330138446</v>
      </c>
      <c r="AT60" s="511">
        <v>5.0382696330138446</v>
      </c>
      <c r="AU60" s="511">
        <v>5.0382696330138446</v>
      </c>
      <c r="AV60" s="511">
        <v>5.0382696330138446</v>
      </c>
      <c r="AW60" s="511">
        <v>5.0382696330138446</v>
      </c>
      <c r="AX60" s="511">
        <v>5.0382696330138446</v>
      </c>
      <c r="AY60" s="511">
        <v>5.0382696330138446</v>
      </c>
      <c r="AZ60" s="511">
        <v>5.0382696330138446</v>
      </c>
      <c r="BA60" s="511">
        <v>5.0382696330138446</v>
      </c>
      <c r="BB60" s="511">
        <v>5.0382696330138446</v>
      </c>
      <c r="BC60" s="511">
        <v>5.0382696330138446</v>
      </c>
      <c r="BD60" s="511">
        <v>5.0382696330138446</v>
      </c>
      <c r="BE60" s="511">
        <v>5.0382696330138446</v>
      </c>
      <c r="BF60" s="511">
        <v>5.0382696330138446</v>
      </c>
      <c r="BG60" s="511">
        <v>5.0382696330138446</v>
      </c>
      <c r="BH60" s="511">
        <v>5.0382696330138446</v>
      </c>
      <c r="BI60" s="512"/>
      <c r="BJ60" s="512"/>
      <c r="BK60" s="512"/>
      <c r="BL60" s="512"/>
      <c r="BM60" s="512"/>
      <c r="BN60" s="513"/>
    </row>
    <row r="61" spans="1:66" s="3" customFormat="1">
      <c r="A61" s="437">
        <v>0</v>
      </c>
      <c r="B61" s="439" t="s">
        <v>71</v>
      </c>
      <c r="C61" s="207" t="s">
        <v>79</v>
      </c>
      <c r="D61" s="207" t="s">
        <v>674</v>
      </c>
      <c r="E61" s="511">
        <v>2.8633014791873741</v>
      </c>
      <c r="F61" s="511">
        <v>2.8931579219929513</v>
      </c>
      <c r="G61" s="511">
        <v>2.892253528865969</v>
      </c>
      <c r="H61" s="511">
        <v>2.9382953696535608</v>
      </c>
      <c r="I61" s="511">
        <v>3.0164751773812513</v>
      </c>
      <c r="J61" s="511">
        <v>3.0762929055167607</v>
      </c>
      <c r="K61" s="511">
        <v>3.1531467479546818</v>
      </c>
      <c r="L61" s="511">
        <v>3.2169232341723304</v>
      </c>
      <c r="M61" s="511">
        <v>3.2631381283449827</v>
      </c>
      <c r="N61" s="511">
        <v>3.3067777851057016</v>
      </c>
      <c r="O61" s="511">
        <v>3.3478968402800167</v>
      </c>
      <c r="P61" s="511">
        <v>3.3865463040558339</v>
      </c>
      <c r="Q61" s="511">
        <v>3.4227705413675591</v>
      </c>
      <c r="R61" s="511">
        <v>3.456611573461366</v>
      </c>
      <c r="S61" s="511">
        <v>3.4881066113682269</v>
      </c>
      <c r="T61" s="511">
        <v>3.5172895620400735</v>
      </c>
      <c r="U61" s="511">
        <v>3.5441906711516782</v>
      </c>
      <c r="V61" s="511">
        <v>3.5688382242735393</v>
      </c>
      <c r="W61" s="511">
        <v>3.5912562700462729</v>
      </c>
      <c r="X61" s="511">
        <v>3.6114675419514501</v>
      </c>
      <c r="Y61" s="511">
        <v>3.6294907588719223</v>
      </c>
      <c r="Z61" s="511">
        <v>3.6453441405805402</v>
      </c>
      <c r="AA61" s="511">
        <v>3.6590416872447045</v>
      </c>
      <c r="AB61" s="511">
        <v>3.6705965347079927</v>
      </c>
      <c r="AC61" s="511">
        <v>3.6800192684435178</v>
      </c>
      <c r="AD61" s="511">
        <v>3.6873184861157053</v>
      </c>
      <c r="AE61" s="511">
        <v>3.6873184861157053</v>
      </c>
      <c r="AF61" s="511">
        <v>3.6873184861157053</v>
      </c>
      <c r="AG61" s="511">
        <v>3.6873184861157053</v>
      </c>
      <c r="AH61" s="511">
        <v>3.6873184861157053</v>
      </c>
      <c r="AI61" s="511">
        <v>3.6873184861157053</v>
      </c>
      <c r="AJ61" s="511">
        <v>3.6873184861157053</v>
      </c>
      <c r="AK61" s="511">
        <v>3.6873184861157053</v>
      </c>
      <c r="AL61" s="511">
        <v>3.6873184861157053</v>
      </c>
      <c r="AM61" s="511">
        <v>3.6873184861157053</v>
      </c>
      <c r="AN61" s="511">
        <v>3.6873184861157053</v>
      </c>
      <c r="AO61" s="511">
        <v>3.6873184861157053</v>
      </c>
      <c r="AP61" s="511">
        <v>3.6873184861157053</v>
      </c>
      <c r="AQ61" s="511">
        <v>3.6873184861157053</v>
      </c>
      <c r="AR61" s="511">
        <v>3.6873184861157053</v>
      </c>
      <c r="AS61" s="511">
        <v>3.6873184861157053</v>
      </c>
      <c r="AT61" s="511">
        <v>3.6873184861157053</v>
      </c>
      <c r="AU61" s="511">
        <v>3.6873184861157053</v>
      </c>
      <c r="AV61" s="511">
        <v>3.6873184861157053</v>
      </c>
      <c r="AW61" s="511">
        <v>3.6873184861157053</v>
      </c>
      <c r="AX61" s="511">
        <v>3.6873184861157053</v>
      </c>
      <c r="AY61" s="511">
        <v>3.6873184861157053</v>
      </c>
      <c r="AZ61" s="511">
        <v>3.6873184861157053</v>
      </c>
      <c r="BA61" s="511">
        <v>3.6873184861157053</v>
      </c>
      <c r="BB61" s="511">
        <v>3.6873184861157053</v>
      </c>
      <c r="BC61" s="511">
        <v>3.6873184861157053</v>
      </c>
      <c r="BD61" s="511">
        <v>3.6873184861157053</v>
      </c>
      <c r="BE61" s="511">
        <v>3.6873184861157053</v>
      </c>
      <c r="BF61" s="511">
        <v>3.6873184861157053</v>
      </c>
      <c r="BG61" s="511">
        <v>3.6873184861157053</v>
      </c>
      <c r="BH61" s="511">
        <v>3.6873184861157053</v>
      </c>
      <c r="BI61" s="512"/>
      <c r="BJ61" s="512"/>
      <c r="BK61" s="512"/>
      <c r="BL61" s="512"/>
      <c r="BM61" s="512"/>
      <c r="BN61" s="513"/>
    </row>
    <row r="62" spans="1:66" s="3" customFormat="1">
      <c r="A62" s="437">
        <v>0</v>
      </c>
      <c r="B62" s="439" t="s">
        <v>143</v>
      </c>
      <c r="C62" s="207" t="s">
        <v>144</v>
      </c>
      <c r="D62" s="207" t="s">
        <v>674</v>
      </c>
      <c r="E62" s="511">
        <v>3.1579507563808606</v>
      </c>
      <c r="F62" s="511">
        <v>3.1908795893472983</v>
      </c>
      <c r="G62" s="511">
        <v>3.1898821292544017</v>
      </c>
      <c r="H62" s="511">
        <v>3.2406619255829425</v>
      </c>
      <c r="I62" s="511">
        <v>3.3268868602403434</v>
      </c>
      <c r="J62" s="511">
        <v>3.3928601575628896</v>
      </c>
      <c r="K62" s="511">
        <v>3.477622677898851</v>
      </c>
      <c r="L62" s="511">
        <v>3.5479621110162807</v>
      </c>
      <c r="M62" s="511">
        <v>3.5989327688633228</v>
      </c>
      <c r="N62" s="511">
        <v>3.6470631833786764</v>
      </c>
      <c r="O62" s="511">
        <v>3.6924136127111291</v>
      </c>
      <c r="P62" s="511">
        <v>3.7350403162740373</v>
      </c>
      <c r="Q62" s="511">
        <v>3.774992224394571</v>
      </c>
      <c r="R62" s="511">
        <v>3.8123156825334172</v>
      </c>
      <c r="S62" s="511">
        <v>3.8470517309387855</v>
      </c>
      <c r="T62" s="511">
        <v>3.8792377657721624</v>
      </c>
      <c r="U62" s="511">
        <v>3.9089071451525639</v>
      </c>
      <c r="V62" s="511">
        <v>3.9360910653893559</v>
      </c>
      <c r="W62" s="511">
        <v>3.9608160498589191</v>
      </c>
      <c r="X62" s="511">
        <v>3.9831071714415782</v>
      </c>
      <c r="Y62" s="511">
        <v>4.0029850752949212</v>
      </c>
      <c r="Z62" s="511">
        <v>4.0204698561054046</v>
      </c>
      <c r="AA62" s="511">
        <v>4.0355769547337115</v>
      </c>
      <c r="AB62" s="511">
        <v>4.0483208587730832</v>
      </c>
      <c r="AC62" s="511">
        <v>4.0587132429993238</v>
      </c>
      <c r="AD62" s="511">
        <v>4.0667635898232337</v>
      </c>
      <c r="AE62" s="511">
        <v>4.0667635898232337</v>
      </c>
      <c r="AF62" s="511">
        <v>4.0667635898232337</v>
      </c>
      <c r="AG62" s="511">
        <v>4.0667635898232337</v>
      </c>
      <c r="AH62" s="511">
        <v>4.0667635898232337</v>
      </c>
      <c r="AI62" s="511">
        <v>4.0667635898232337</v>
      </c>
      <c r="AJ62" s="511">
        <v>4.0667635898232337</v>
      </c>
      <c r="AK62" s="511">
        <v>4.0667635898232337</v>
      </c>
      <c r="AL62" s="511">
        <v>4.0667635898232337</v>
      </c>
      <c r="AM62" s="511">
        <v>4.0667635898232337</v>
      </c>
      <c r="AN62" s="511">
        <v>4.0667635898232337</v>
      </c>
      <c r="AO62" s="511">
        <v>4.0667635898232337</v>
      </c>
      <c r="AP62" s="511">
        <v>4.0667635898232337</v>
      </c>
      <c r="AQ62" s="511">
        <v>4.0667635898232337</v>
      </c>
      <c r="AR62" s="511">
        <v>4.0667635898232337</v>
      </c>
      <c r="AS62" s="511">
        <v>4.0667635898232337</v>
      </c>
      <c r="AT62" s="511">
        <v>4.0667635898232337</v>
      </c>
      <c r="AU62" s="511">
        <v>4.0667635898232337</v>
      </c>
      <c r="AV62" s="511">
        <v>4.0667635898232337</v>
      </c>
      <c r="AW62" s="511">
        <v>4.0667635898232337</v>
      </c>
      <c r="AX62" s="511">
        <v>4.0667635898232337</v>
      </c>
      <c r="AY62" s="511">
        <v>4.0667635898232337</v>
      </c>
      <c r="AZ62" s="511">
        <v>4.0667635898232337</v>
      </c>
      <c r="BA62" s="511">
        <v>4.0667635898232337</v>
      </c>
      <c r="BB62" s="511">
        <v>4.0667635898232337</v>
      </c>
      <c r="BC62" s="511">
        <v>4.0667635898232337</v>
      </c>
      <c r="BD62" s="511">
        <v>4.0667635898232337</v>
      </c>
      <c r="BE62" s="511">
        <v>4.0667635898232337</v>
      </c>
      <c r="BF62" s="511">
        <v>4.0667635898232337</v>
      </c>
      <c r="BG62" s="511">
        <v>4.0667635898232337</v>
      </c>
      <c r="BH62" s="511">
        <v>4.0667635898232337</v>
      </c>
      <c r="BI62" s="512"/>
      <c r="BJ62" s="512"/>
      <c r="BK62" s="512"/>
      <c r="BL62" s="512"/>
      <c r="BM62" s="512"/>
      <c r="BN62" s="513"/>
    </row>
    <row r="63" spans="1:66" s="3" customFormat="1">
      <c r="A63" s="437">
        <v>0</v>
      </c>
      <c r="B63" s="439" t="s">
        <v>71</v>
      </c>
      <c r="C63" s="207" t="s">
        <v>80</v>
      </c>
      <c r="D63" s="207" t="s">
        <v>674</v>
      </c>
      <c r="E63" s="511">
        <v>2.7684312455384155</v>
      </c>
      <c r="F63" s="511">
        <v>2.7972984499681246</v>
      </c>
      <c r="G63" s="511">
        <v>2.7964240222457253</v>
      </c>
      <c r="H63" s="511">
        <v>2.8409403512334257</v>
      </c>
      <c r="I63" s="511">
        <v>2.9165298146750995</v>
      </c>
      <c r="J63" s="511">
        <v>2.9743655922944594</v>
      </c>
      <c r="K63" s="511">
        <v>3.0486730238699886</v>
      </c>
      <c r="L63" s="511">
        <v>3.1103363933960289</v>
      </c>
      <c r="M63" s="511">
        <v>3.155020041962834</v>
      </c>
      <c r="N63" s="511">
        <v>3.1972137788777588</v>
      </c>
      <c r="O63" s="511">
        <v>3.2369704297086379</v>
      </c>
      <c r="P63" s="511">
        <v>3.2743393145145241</v>
      </c>
      <c r="Q63" s="511">
        <v>3.3093633282792361</v>
      </c>
      <c r="R63" s="511">
        <v>3.3420830999521622</v>
      </c>
      <c r="S63" s="511">
        <v>3.3725346076451337</v>
      </c>
      <c r="T63" s="511">
        <v>3.4007506348655281</v>
      </c>
      <c r="U63" s="511">
        <v>3.426760425153256</v>
      </c>
      <c r="V63" s="511">
        <v>3.4505913268884072</v>
      </c>
      <c r="W63" s="511">
        <v>3.4722665919040772</v>
      </c>
      <c r="X63" s="511">
        <v>3.4918082004496944</v>
      </c>
      <c r="Y63" s="511">
        <v>3.5092342511923191</v>
      </c>
      <c r="Z63" s="511">
        <v>3.5245623602261049</v>
      </c>
      <c r="AA63" s="511">
        <v>3.5378060638486293</v>
      </c>
      <c r="AB63" s="511">
        <v>3.5489780626714271</v>
      </c>
      <c r="AC63" s="511">
        <v>3.5580885914374099</v>
      </c>
      <c r="AD63" s="511">
        <v>3.5651459629431885</v>
      </c>
      <c r="AE63" s="511">
        <v>3.5651459629431885</v>
      </c>
      <c r="AF63" s="511">
        <v>3.5651459629431885</v>
      </c>
      <c r="AG63" s="511">
        <v>3.5651459629431885</v>
      </c>
      <c r="AH63" s="511">
        <v>3.5651459629431885</v>
      </c>
      <c r="AI63" s="511">
        <v>3.5651459629431885</v>
      </c>
      <c r="AJ63" s="511">
        <v>3.5651459629431885</v>
      </c>
      <c r="AK63" s="511">
        <v>3.5651459629431885</v>
      </c>
      <c r="AL63" s="511">
        <v>3.5651459629431885</v>
      </c>
      <c r="AM63" s="511">
        <v>3.5651459629431885</v>
      </c>
      <c r="AN63" s="511">
        <v>3.5651459629431885</v>
      </c>
      <c r="AO63" s="511">
        <v>3.5651459629431885</v>
      </c>
      <c r="AP63" s="511">
        <v>3.5651459629431885</v>
      </c>
      <c r="AQ63" s="511">
        <v>3.5651459629431885</v>
      </c>
      <c r="AR63" s="511">
        <v>3.5651459629431885</v>
      </c>
      <c r="AS63" s="511">
        <v>3.5651459629431885</v>
      </c>
      <c r="AT63" s="511">
        <v>3.5651459629431885</v>
      </c>
      <c r="AU63" s="511">
        <v>3.5651459629431885</v>
      </c>
      <c r="AV63" s="511">
        <v>3.5651459629431885</v>
      </c>
      <c r="AW63" s="511">
        <v>3.5651459629431885</v>
      </c>
      <c r="AX63" s="511">
        <v>3.5651459629431885</v>
      </c>
      <c r="AY63" s="511">
        <v>3.5651459629431885</v>
      </c>
      <c r="AZ63" s="511">
        <v>3.5651459629431885</v>
      </c>
      <c r="BA63" s="511">
        <v>3.5651459629431885</v>
      </c>
      <c r="BB63" s="511">
        <v>3.5651459629431885</v>
      </c>
      <c r="BC63" s="511">
        <v>3.5651459629431885</v>
      </c>
      <c r="BD63" s="511">
        <v>3.5651459629431885</v>
      </c>
      <c r="BE63" s="511">
        <v>3.5651459629431885</v>
      </c>
      <c r="BF63" s="511">
        <v>3.5651459629431885</v>
      </c>
      <c r="BG63" s="511">
        <v>3.5651459629431885</v>
      </c>
      <c r="BH63" s="511">
        <v>3.5651459629431885</v>
      </c>
      <c r="BI63" s="512"/>
      <c r="BJ63" s="512"/>
      <c r="BK63" s="512"/>
      <c r="BL63" s="512"/>
      <c r="BM63" s="512"/>
      <c r="BN63" s="513"/>
    </row>
    <row r="64" spans="1:66" s="3" customFormat="1">
      <c r="A64" s="437">
        <v>0</v>
      </c>
      <c r="B64" s="439" t="s">
        <v>71</v>
      </c>
      <c r="C64" s="207" t="s">
        <v>81</v>
      </c>
      <c r="D64" s="207" t="s">
        <v>674</v>
      </c>
      <c r="E64" s="511">
        <v>3.8557680518823361</v>
      </c>
      <c r="F64" s="511">
        <v>3.8959732203388793</v>
      </c>
      <c r="G64" s="511">
        <v>3.8947553499362306</v>
      </c>
      <c r="H64" s="511">
        <v>3.9567560369225814</v>
      </c>
      <c r="I64" s="511">
        <v>4.0620342296416672</v>
      </c>
      <c r="J64" s="511">
        <v>4.1425857491926363</v>
      </c>
      <c r="K64" s="511">
        <v>4.2460783756207254</v>
      </c>
      <c r="L64" s="511">
        <v>4.3319608227911557</v>
      </c>
      <c r="M64" s="511">
        <v>4.3941945462629182</v>
      </c>
      <c r="N64" s="511">
        <v>4.4529604134117893</v>
      </c>
      <c r="O64" s="511">
        <v>4.5083319977235146</v>
      </c>
      <c r="P64" s="511">
        <v>4.560377990341614</v>
      </c>
      <c r="Q64" s="511">
        <v>4.6091581338038363</v>
      </c>
      <c r="R64" s="511">
        <v>4.654729014599476</v>
      </c>
      <c r="S64" s="511">
        <v>4.6971407417042865</v>
      </c>
      <c r="T64" s="511">
        <v>4.7364389747677853</v>
      </c>
      <c r="U64" s="511">
        <v>4.7726644431044845</v>
      </c>
      <c r="V64" s="511">
        <v>4.8058552365208023</v>
      </c>
      <c r="W64" s="511">
        <v>4.8360437393048938</v>
      </c>
      <c r="X64" s="511">
        <v>4.8632605647304885</v>
      </c>
      <c r="Y64" s="511">
        <v>4.8875309199477899</v>
      </c>
      <c r="Z64" s="511">
        <v>4.9088793399974078</v>
      </c>
      <c r="AA64" s="511">
        <v>4.9273246777310513</v>
      </c>
      <c r="AB64" s="511">
        <v>4.9428846220879983</v>
      </c>
      <c r="AC64" s="511">
        <v>4.9555734276374377</v>
      </c>
      <c r="AD64" s="511">
        <v>4.9654026721332514</v>
      </c>
      <c r="AE64" s="511">
        <v>4.9654026721332514</v>
      </c>
      <c r="AF64" s="511">
        <v>4.9654026721332514</v>
      </c>
      <c r="AG64" s="511">
        <v>4.9654026721332514</v>
      </c>
      <c r="AH64" s="511">
        <v>4.9654026721332514</v>
      </c>
      <c r="AI64" s="511">
        <v>4.9654026721332514</v>
      </c>
      <c r="AJ64" s="511">
        <v>4.9654026721332514</v>
      </c>
      <c r="AK64" s="511">
        <v>4.9654026721332514</v>
      </c>
      <c r="AL64" s="511">
        <v>4.9654026721332514</v>
      </c>
      <c r="AM64" s="511">
        <v>4.9654026721332514</v>
      </c>
      <c r="AN64" s="511">
        <v>4.9654026721332514</v>
      </c>
      <c r="AO64" s="511">
        <v>4.9654026721332514</v>
      </c>
      <c r="AP64" s="511">
        <v>4.9654026721332514</v>
      </c>
      <c r="AQ64" s="511">
        <v>4.9654026721332514</v>
      </c>
      <c r="AR64" s="511">
        <v>4.9654026721332514</v>
      </c>
      <c r="AS64" s="511">
        <v>4.9654026721332514</v>
      </c>
      <c r="AT64" s="511">
        <v>4.9654026721332514</v>
      </c>
      <c r="AU64" s="511">
        <v>4.9654026721332514</v>
      </c>
      <c r="AV64" s="511">
        <v>4.9654026721332514</v>
      </c>
      <c r="AW64" s="511">
        <v>4.9654026721332514</v>
      </c>
      <c r="AX64" s="511">
        <v>4.9654026721332514</v>
      </c>
      <c r="AY64" s="511">
        <v>4.9654026721332514</v>
      </c>
      <c r="AZ64" s="511">
        <v>4.9654026721332514</v>
      </c>
      <c r="BA64" s="511">
        <v>4.9654026721332514</v>
      </c>
      <c r="BB64" s="511">
        <v>4.9654026721332514</v>
      </c>
      <c r="BC64" s="511">
        <v>4.9654026721332514</v>
      </c>
      <c r="BD64" s="511">
        <v>4.9654026721332514</v>
      </c>
      <c r="BE64" s="511">
        <v>4.9654026721332514</v>
      </c>
      <c r="BF64" s="511">
        <v>4.9654026721332514</v>
      </c>
      <c r="BG64" s="511">
        <v>4.9654026721332514</v>
      </c>
      <c r="BH64" s="511">
        <v>4.9654026721332514</v>
      </c>
      <c r="BI64" s="512"/>
      <c r="BJ64" s="512"/>
      <c r="BK64" s="512"/>
      <c r="BL64" s="512"/>
      <c r="BM64" s="512"/>
      <c r="BN64" s="513"/>
    </row>
    <row r="65" spans="1:66" s="3" customFormat="1">
      <c r="A65" s="437">
        <v>0</v>
      </c>
      <c r="B65" s="439" t="s">
        <v>145</v>
      </c>
      <c r="C65" s="207" t="s">
        <v>12</v>
      </c>
      <c r="D65" s="207" t="s">
        <v>675</v>
      </c>
      <c r="E65" s="511">
        <v>2.9985933417206168</v>
      </c>
      <c r="F65" s="511">
        <v>3.0353433213366849</v>
      </c>
      <c r="G65" s="511">
        <v>3.0342291388812241</v>
      </c>
      <c r="H65" s="511">
        <v>3.0910279639976159</v>
      </c>
      <c r="I65" s="511">
        <v>3.1878280737505005</v>
      </c>
      <c r="J65" s="511">
        <v>3.262189219434493</v>
      </c>
      <c r="K65" s="511">
        <v>3.3580984322390361</v>
      </c>
      <c r="L65" s="511">
        <v>3.4379982237802285</v>
      </c>
      <c r="M65" s="511">
        <v>3.4960697665277207</v>
      </c>
      <c r="N65" s="511">
        <v>3.5510371633342799</v>
      </c>
      <c r="O65" s="511">
        <v>3.6029455230192431</v>
      </c>
      <c r="P65" s="511">
        <v>3.6518377287953827</v>
      </c>
      <c r="Q65" s="511">
        <v>3.697750379782903</v>
      </c>
      <c r="R65" s="511">
        <v>3.7407190223682849</v>
      </c>
      <c r="S65" s="511">
        <v>3.7807748491373552</v>
      </c>
      <c r="T65" s="511">
        <v>3.8179464511232846</v>
      </c>
      <c r="U65" s="511">
        <v>3.8522592279751504</v>
      </c>
      <c r="V65" s="511">
        <v>3.8837374408265881</v>
      </c>
      <c r="W65" s="511">
        <v>3.9124012053808919</v>
      </c>
      <c r="X65" s="511">
        <v>3.9382701351126421</v>
      </c>
      <c r="Y65" s="511">
        <v>3.9613598135656347</v>
      </c>
      <c r="Z65" s="511">
        <v>3.9816862295066868</v>
      </c>
      <c r="AA65" s="511">
        <v>3.9992609546346829</v>
      </c>
      <c r="AB65" s="511">
        <v>4.0140953965102684</v>
      </c>
      <c r="AC65" s="511">
        <v>4.0261985975751466</v>
      </c>
      <c r="AD65" s="511">
        <v>4.0355779239791971</v>
      </c>
      <c r="AE65" s="511">
        <v>4.0355779239791971</v>
      </c>
      <c r="AF65" s="511">
        <v>4.0355779239791971</v>
      </c>
      <c r="AG65" s="511">
        <v>4.0355779239791971</v>
      </c>
      <c r="AH65" s="511">
        <v>4.0355779239791971</v>
      </c>
      <c r="AI65" s="511">
        <v>4.0355779239791971</v>
      </c>
      <c r="AJ65" s="511">
        <v>4.0355779239791971</v>
      </c>
      <c r="AK65" s="511">
        <v>4.0355779239791971</v>
      </c>
      <c r="AL65" s="511">
        <v>4.0355779239791971</v>
      </c>
      <c r="AM65" s="511">
        <v>4.0355779239791971</v>
      </c>
      <c r="AN65" s="511">
        <v>4.0355779239791971</v>
      </c>
      <c r="AO65" s="511">
        <v>4.0355779239791971</v>
      </c>
      <c r="AP65" s="511">
        <v>4.0355779239791971</v>
      </c>
      <c r="AQ65" s="511">
        <v>4.0355779239791971</v>
      </c>
      <c r="AR65" s="511">
        <v>4.0355779239791971</v>
      </c>
      <c r="AS65" s="511">
        <v>4.0355779239791971</v>
      </c>
      <c r="AT65" s="511">
        <v>4.0355779239791971</v>
      </c>
      <c r="AU65" s="511">
        <v>4.0355779239791971</v>
      </c>
      <c r="AV65" s="511">
        <v>4.0355779239791971</v>
      </c>
      <c r="AW65" s="511">
        <v>4.0355779239791971</v>
      </c>
      <c r="AX65" s="511">
        <v>4.0355779239791971</v>
      </c>
      <c r="AY65" s="511">
        <v>4.0355779239791971</v>
      </c>
      <c r="AZ65" s="511">
        <v>4.0355779239791971</v>
      </c>
      <c r="BA65" s="511">
        <v>4.0355779239791971</v>
      </c>
      <c r="BB65" s="511">
        <v>4.0355779239791971</v>
      </c>
      <c r="BC65" s="511">
        <v>4.0355779239791971</v>
      </c>
      <c r="BD65" s="511">
        <v>4.0355779239791971</v>
      </c>
      <c r="BE65" s="511">
        <v>4.0355779239791971</v>
      </c>
      <c r="BF65" s="511">
        <v>4.0355779239791971</v>
      </c>
      <c r="BG65" s="511">
        <v>4.0355779239791971</v>
      </c>
      <c r="BH65" s="511">
        <v>4.0355779239791971</v>
      </c>
      <c r="BI65" s="512"/>
      <c r="BJ65" s="512"/>
      <c r="BK65" s="512"/>
      <c r="BL65" s="512"/>
      <c r="BM65" s="512"/>
      <c r="BN65" s="513"/>
    </row>
    <row r="66" spans="1:66" s="3" customFormat="1">
      <c r="A66" s="437">
        <v>0</v>
      </c>
      <c r="B66" s="439" t="s">
        <v>58</v>
      </c>
      <c r="C66" s="207" t="s">
        <v>22</v>
      </c>
      <c r="D66" s="207" t="s">
        <v>675</v>
      </c>
      <c r="E66" s="511">
        <v>2.9448002636504569</v>
      </c>
      <c r="F66" s="511">
        <v>2.9808909693012766</v>
      </c>
      <c r="G66" s="511">
        <v>2.9797967746524243</v>
      </c>
      <c r="H66" s="511">
        <v>3.0355766607912398</v>
      </c>
      <c r="I66" s="511">
        <v>3.1306402310178445</v>
      </c>
      <c r="J66" s="511">
        <v>3.2036673795707458</v>
      </c>
      <c r="K66" s="511">
        <v>3.2978560350392008</v>
      </c>
      <c r="L66" s="511">
        <v>3.3763224692576896</v>
      </c>
      <c r="M66" s="511">
        <v>3.4333522411891102</v>
      </c>
      <c r="N66" s="511">
        <v>3.4873335538119328</v>
      </c>
      <c r="O66" s="511">
        <v>3.5383107067186459</v>
      </c>
      <c r="P66" s="511">
        <v>3.5863258138213023</v>
      </c>
      <c r="Q66" s="511">
        <v>3.631414817672475</v>
      </c>
      <c r="R66" s="511">
        <v>3.6736126269764631</v>
      </c>
      <c r="S66" s="511">
        <v>3.7129498747416467</v>
      </c>
      <c r="T66" s="511">
        <v>3.749454639094143</v>
      </c>
      <c r="U66" s="511">
        <v>3.7831518640276092</v>
      </c>
      <c r="V66" s="511">
        <v>3.8140653754445886</v>
      </c>
      <c r="W66" s="511">
        <v>3.8422149281839721</v>
      </c>
      <c r="X66" s="511">
        <v>3.8676197838656372</v>
      </c>
      <c r="Y66" s="511">
        <v>3.890295246473368</v>
      </c>
      <c r="Z66" s="511">
        <v>3.910257017944498</v>
      </c>
      <c r="AA66" s="511">
        <v>3.9275164623881418</v>
      </c>
      <c r="AB66" s="511">
        <v>3.9420847827197223</v>
      </c>
      <c r="AC66" s="511">
        <v>3.9539708591646257</v>
      </c>
      <c r="AD66" s="511">
        <v>3.963181925728144</v>
      </c>
      <c r="AE66" s="511">
        <v>3.963181925728144</v>
      </c>
      <c r="AF66" s="511">
        <v>3.963181925728144</v>
      </c>
      <c r="AG66" s="511">
        <v>3.963181925728144</v>
      </c>
      <c r="AH66" s="511">
        <v>3.963181925728144</v>
      </c>
      <c r="AI66" s="511">
        <v>3.963181925728144</v>
      </c>
      <c r="AJ66" s="511">
        <v>3.963181925728144</v>
      </c>
      <c r="AK66" s="511">
        <v>3.963181925728144</v>
      </c>
      <c r="AL66" s="511">
        <v>3.963181925728144</v>
      </c>
      <c r="AM66" s="511">
        <v>3.963181925728144</v>
      </c>
      <c r="AN66" s="511">
        <v>3.963181925728144</v>
      </c>
      <c r="AO66" s="511">
        <v>3.963181925728144</v>
      </c>
      <c r="AP66" s="511">
        <v>3.963181925728144</v>
      </c>
      <c r="AQ66" s="511">
        <v>3.963181925728144</v>
      </c>
      <c r="AR66" s="511">
        <v>3.963181925728144</v>
      </c>
      <c r="AS66" s="511">
        <v>3.963181925728144</v>
      </c>
      <c r="AT66" s="511">
        <v>3.963181925728144</v>
      </c>
      <c r="AU66" s="511">
        <v>3.963181925728144</v>
      </c>
      <c r="AV66" s="511">
        <v>3.963181925728144</v>
      </c>
      <c r="AW66" s="511">
        <v>3.963181925728144</v>
      </c>
      <c r="AX66" s="511">
        <v>3.963181925728144</v>
      </c>
      <c r="AY66" s="511">
        <v>3.963181925728144</v>
      </c>
      <c r="AZ66" s="511">
        <v>3.963181925728144</v>
      </c>
      <c r="BA66" s="511">
        <v>3.963181925728144</v>
      </c>
      <c r="BB66" s="511">
        <v>3.963181925728144</v>
      </c>
      <c r="BC66" s="511">
        <v>3.963181925728144</v>
      </c>
      <c r="BD66" s="511">
        <v>3.963181925728144</v>
      </c>
      <c r="BE66" s="511">
        <v>3.963181925728144</v>
      </c>
      <c r="BF66" s="511">
        <v>3.963181925728144</v>
      </c>
      <c r="BG66" s="511">
        <v>3.963181925728144</v>
      </c>
      <c r="BH66" s="511">
        <v>3.963181925728144</v>
      </c>
      <c r="BI66" s="512"/>
      <c r="BJ66" s="512"/>
      <c r="BK66" s="512"/>
      <c r="BL66" s="512"/>
      <c r="BM66" s="512"/>
      <c r="BN66" s="513"/>
    </row>
    <row r="67" spans="1:66" s="3" customFormat="1">
      <c r="A67" s="437">
        <v>0</v>
      </c>
      <c r="B67" s="439" t="s">
        <v>58</v>
      </c>
      <c r="C67" s="207" t="s">
        <v>64</v>
      </c>
      <c r="D67" s="207" t="s">
        <v>680</v>
      </c>
      <c r="E67" s="511">
        <v>2.6012312004877565</v>
      </c>
      <c r="F67" s="511">
        <v>2.6330946106947866</v>
      </c>
      <c r="G67" s="511">
        <v>2.6321285817426223</v>
      </c>
      <c r="H67" s="511">
        <v>2.681374600894681</v>
      </c>
      <c r="I67" s="511">
        <v>2.7653016715493011</v>
      </c>
      <c r="J67" s="511">
        <v>2.8297729433847492</v>
      </c>
      <c r="K67" s="511">
        <v>2.9129253144087603</v>
      </c>
      <c r="L67" s="511">
        <v>2.9821967299630892</v>
      </c>
      <c r="M67" s="511">
        <v>3.0325429951953722</v>
      </c>
      <c r="N67" s="511">
        <v>3.0801976611812707</v>
      </c>
      <c r="O67" s="511">
        <v>3.1251999063603768</v>
      </c>
      <c r="P67" s="511">
        <v>3.1675869728843993</v>
      </c>
      <c r="Q67" s="511">
        <v>3.2073906487704802</v>
      </c>
      <c r="R67" s="511">
        <v>3.2446418038050573</v>
      </c>
      <c r="S67" s="511">
        <v>3.2793675281873558</v>
      </c>
      <c r="T67" s="511">
        <v>3.3115926520645229</v>
      </c>
      <c r="U67" s="511">
        <v>3.3413392345632245</v>
      </c>
      <c r="V67" s="511">
        <v>3.3686283437959399</v>
      </c>
      <c r="W67" s="511">
        <v>3.3934774503792915</v>
      </c>
      <c r="X67" s="511">
        <v>3.4159035860462463</v>
      </c>
      <c r="Y67" s="511">
        <v>3.4359202856334408</v>
      </c>
      <c r="Z67" s="511">
        <v>3.4535414321572939</v>
      </c>
      <c r="AA67" s="511">
        <v>3.4687770764724655</v>
      </c>
      <c r="AB67" s="511">
        <v>3.4816371243110269</v>
      </c>
      <c r="AC67" s="511">
        <v>3.4921294283428499</v>
      </c>
      <c r="AD67" s="511">
        <v>3.5002603854167917</v>
      </c>
      <c r="AE67" s="511">
        <v>3.5002603854167917</v>
      </c>
      <c r="AF67" s="511">
        <v>3.5002603854167917</v>
      </c>
      <c r="AG67" s="511">
        <v>3.5002603854167917</v>
      </c>
      <c r="AH67" s="511">
        <v>3.5002603854167917</v>
      </c>
      <c r="AI67" s="511">
        <v>3.5002603854167917</v>
      </c>
      <c r="AJ67" s="511">
        <v>3.5002603854167917</v>
      </c>
      <c r="AK67" s="511">
        <v>3.5002603854167917</v>
      </c>
      <c r="AL67" s="511">
        <v>3.5002603854167917</v>
      </c>
      <c r="AM67" s="511">
        <v>3.5002603854167917</v>
      </c>
      <c r="AN67" s="511">
        <v>3.5002603854167917</v>
      </c>
      <c r="AO67" s="511">
        <v>3.5002603854167917</v>
      </c>
      <c r="AP67" s="511">
        <v>3.5002603854167917</v>
      </c>
      <c r="AQ67" s="511">
        <v>3.5002603854167917</v>
      </c>
      <c r="AR67" s="511">
        <v>3.5002603854167917</v>
      </c>
      <c r="AS67" s="511">
        <v>3.5002603854167917</v>
      </c>
      <c r="AT67" s="511">
        <v>3.5002603854167917</v>
      </c>
      <c r="AU67" s="511">
        <v>3.5002603854167917</v>
      </c>
      <c r="AV67" s="511">
        <v>3.5002603854167917</v>
      </c>
      <c r="AW67" s="511">
        <v>3.5002603854167917</v>
      </c>
      <c r="AX67" s="511">
        <v>3.5002603854167917</v>
      </c>
      <c r="AY67" s="511">
        <v>3.5002603854167917</v>
      </c>
      <c r="AZ67" s="511">
        <v>3.5002603854167917</v>
      </c>
      <c r="BA67" s="511">
        <v>3.5002603854167917</v>
      </c>
      <c r="BB67" s="511">
        <v>3.5002603854167917</v>
      </c>
      <c r="BC67" s="511">
        <v>3.5002603854167917</v>
      </c>
      <c r="BD67" s="511">
        <v>3.5002603854167917</v>
      </c>
      <c r="BE67" s="511">
        <v>3.5002603854167917</v>
      </c>
      <c r="BF67" s="511">
        <v>3.5002603854167917</v>
      </c>
      <c r="BG67" s="511">
        <v>3.5002603854167917</v>
      </c>
      <c r="BH67" s="511">
        <v>3.5002603854167917</v>
      </c>
      <c r="BI67" s="512"/>
      <c r="BJ67" s="512"/>
      <c r="BK67" s="512"/>
      <c r="BL67" s="512"/>
      <c r="BM67" s="512"/>
      <c r="BN67" s="513"/>
    </row>
    <row r="68" spans="1:66" s="3" customFormat="1">
      <c r="A68" s="437">
        <v>0</v>
      </c>
      <c r="B68" s="439" t="s">
        <v>58</v>
      </c>
      <c r="C68" s="207" t="s">
        <v>65</v>
      </c>
      <c r="D68" s="207" t="s">
        <v>61</v>
      </c>
      <c r="E68" s="511">
        <v>2.498300229954117</v>
      </c>
      <c r="F68" s="511">
        <v>2.5289187473930137</v>
      </c>
      <c r="G68" s="511">
        <v>2.5279904580361481</v>
      </c>
      <c r="H68" s="511">
        <v>2.5753128194497772</v>
      </c>
      <c r="I68" s="511">
        <v>2.6559625471372428</v>
      </c>
      <c r="J68" s="511">
        <v>2.7179170858795216</v>
      </c>
      <c r="K68" s="511">
        <v>2.7978245561825204</v>
      </c>
      <c r="L68" s="511">
        <v>2.8643936587024723</v>
      </c>
      <c r="M68" s="511">
        <v>2.912776394227591</v>
      </c>
      <c r="N68" s="511">
        <v>2.958572887593713</v>
      </c>
      <c r="O68" s="511">
        <v>3.0018207215474404</v>
      </c>
      <c r="P68" s="511">
        <v>3.0425556245547964</v>
      </c>
      <c r="Q68" s="511">
        <v>3.0808080894435856</v>
      </c>
      <c r="R68" s="511">
        <v>3.1166077319487209</v>
      </c>
      <c r="S68" s="511">
        <v>3.1499805404038841</v>
      </c>
      <c r="T68" s="511">
        <v>3.1809503356399143</v>
      </c>
      <c r="U68" s="511">
        <v>3.2095382795623775</v>
      </c>
      <c r="V68" s="511">
        <v>3.2357645855142758</v>
      </c>
      <c r="W68" s="511">
        <v>3.259646013042651</v>
      </c>
      <c r="X68" s="511">
        <v>3.2811989032589728</v>
      </c>
      <c r="Y68" s="511">
        <v>3.3004362397080622</v>
      </c>
      <c r="Z68" s="511">
        <v>3.3173713435492966</v>
      </c>
      <c r="AA68" s="511">
        <v>3.3320138558292243</v>
      </c>
      <c r="AB68" s="511">
        <v>3.3443732808414031</v>
      </c>
      <c r="AC68" s="511">
        <v>3.3544571523630471</v>
      </c>
      <c r="AD68" s="511">
        <v>3.3622716075564307</v>
      </c>
      <c r="AE68" s="511">
        <v>3.3622716075564307</v>
      </c>
      <c r="AF68" s="511">
        <v>3.3622716075564307</v>
      </c>
      <c r="AG68" s="511">
        <v>3.3622716075564307</v>
      </c>
      <c r="AH68" s="511">
        <v>3.3622716075564307</v>
      </c>
      <c r="AI68" s="511">
        <v>3.3622716075564307</v>
      </c>
      <c r="AJ68" s="511">
        <v>3.3622716075564307</v>
      </c>
      <c r="AK68" s="511">
        <v>3.3622716075564307</v>
      </c>
      <c r="AL68" s="511">
        <v>3.3622716075564307</v>
      </c>
      <c r="AM68" s="511">
        <v>3.3622716075564307</v>
      </c>
      <c r="AN68" s="511">
        <v>3.3622716075564307</v>
      </c>
      <c r="AO68" s="511">
        <v>3.3622716075564307</v>
      </c>
      <c r="AP68" s="511">
        <v>3.3622716075564307</v>
      </c>
      <c r="AQ68" s="511">
        <v>3.3622716075564307</v>
      </c>
      <c r="AR68" s="511">
        <v>3.3622716075564307</v>
      </c>
      <c r="AS68" s="511">
        <v>3.3622716075564307</v>
      </c>
      <c r="AT68" s="511">
        <v>3.3622716075564307</v>
      </c>
      <c r="AU68" s="511">
        <v>3.3622716075564307</v>
      </c>
      <c r="AV68" s="511">
        <v>3.3622716075564307</v>
      </c>
      <c r="AW68" s="511">
        <v>3.3622716075564307</v>
      </c>
      <c r="AX68" s="511">
        <v>3.3622716075564307</v>
      </c>
      <c r="AY68" s="511">
        <v>3.3622716075564307</v>
      </c>
      <c r="AZ68" s="511">
        <v>3.3622716075564307</v>
      </c>
      <c r="BA68" s="511">
        <v>3.3622716075564307</v>
      </c>
      <c r="BB68" s="511">
        <v>3.3622716075564307</v>
      </c>
      <c r="BC68" s="511">
        <v>3.3622716075564307</v>
      </c>
      <c r="BD68" s="511">
        <v>3.3622716075564307</v>
      </c>
      <c r="BE68" s="511">
        <v>3.3622716075564307</v>
      </c>
      <c r="BF68" s="511">
        <v>3.3622716075564307</v>
      </c>
      <c r="BG68" s="511">
        <v>3.3622716075564307</v>
      </c>
      <c r="BH68" s="511">
        <v>3.3622716075564307</v>
      </c>
      <c r="BI68" s="512"/>
      <c r="BJ68" s="512"/>
      <c r="BK68" s="512"/>
      <c r="BL68" s="512"/>
      <c r="BM68" s="512"/>
      <c r="BN68" s="513"/>
    </row>
    <row r="69" spans="1:66" s="3" customFormat="1">
      <c r="A69" s="437">
        <v>0</v>
      </c>
      <c r="B69" s="439" t="s">
        <v>71</v>
      </c>
      <c r="C69" s="207" t="s">
        <v>82</v>
      </c>
      <c r="D69" s="207" t="s">
        <v>674</v>
      </c>
      <c r="E69" s="511">
        <v>3.9314555348664979</v>
      </c>
      <c r="F69" s="511">
        <v>3.9724499178096191</v>
      </c>
      <c r="G69" s="511">
        <v>3.9712081410038529</v>
      </c>
      <c r="H69" s="511">
        <v>4.0344258814742675</v>
      </c>
      <c r="I69" s="511">
        <v>4.1417706511535881</v>
      </c>
      <c r="J69" s="511">
        <v>4.2239033710473484</v>
      </c>
      <c r="K69" s="511">
        <v>4.3294275243454061</v>
      </c>
      <c r="L69" s="511">
        <v>4.4169958162480354</v>
      </c>
      <c r="M69" s="511">
        <v>4.480451167634893</v>
      </c>
      <c r="N69" s="511">
        <v>4.5403705897979743</v>
      </c>
      <c r="O69" s="511">
        <v>4.5968291004468149</v>
      </c>
      <c r="P69" s="511">
        <v>4.6498967391099226</v>
      </c>
      <c r="Q69" s="511">
        <v>4.6996344210517904</v>
      </c>
      <c r="R69" s="511">
        <v>4.74609984353624</v>
      </c>
      <c r="S69" s="511">
        <v>4.7893440991620571</v>
      </c>
      <c r="T69" s="511">
        <v>4.8294137438629461</v>
      </c>
      <c r="U69" s="511">
        <v>4.8663503064567255</v>
      </c>
      <c r="V69" s="511">
        <v>4.9001926244404252</v>
      </c>
      <c r="W69" s="511">
        <v>4.9309737177953297</v>
      </c>
      <c r="X69" s="511">
        <v>4.9587248007238562</v>
      </c>
      <c r="Y69" s="511">
        <v>4.9834715751844341</v>
      </c>
      <c r="Z69" s="511">
        <v>5.0052390578326067</v>
      </c>
      <c r="AA69" s="511">
        <v>5.0240464715954785</v>
      </c>
      <c r="AB69" s="511">
        <v>5.0399118526405005</v>
      </c>
      <c r="AC69" s="511">
        <v>5.0528497353494553</v>
      </c>
      <c r="AD69" s="511">
        <v>5.0628719247437983</v>
      </c>
      <c r="AE69" s="511">
        <v>5.0628719247437983</v>
      </c>
      <c r="AF69" s="511">
        <v>5.0628719247437983</v>
      </c>
      <c r="AG69" s="511">
        <v>5.0628719247437983</v>
      </c>
      <c r="AH69" s="511">
        <v>5.0628719247437983</v>
      </c>
      <c r="AI69" s="511">
        <v>5.0628719247437983</v>
      </c>
      <c r="AJ69" s="511">
        <v>5.0628719247437983</v>
      </c>
      <c r="AK69" s="511">
        <v>5.0628719247437983</v>
      </c>
      <c r="AL69" s="511">
        <v>5.0628719247437983</v>
      </c>
      <c r="AM69" s="511">
        <v>5.0628719247437983</v>
      </c>
      <c r="AN69" s="511">
        <v>5.0628719247437983</v>
      </c>
      <c r="AO69" s="511">
        <v>5.0628719247437983</v>
      </c>
      <c r="AP69" s="511">
        <v>5.0628719247437983</v>
      </c>
      <c r="AQ69" s="511">
        <v>5.0628719247437983</v>
      </c>
      <c r="AR69" s="511">
        <v>5.0628719247437983</v>
      </c>
      <c r="AS69" s="511">
        <v>5.0628719247437983</v>
      </c>
      <c r="AT69" s="511">
        <v>5.0628719247437983</v>
      </c>
      <c r="AU69" s="511">
        <v>5.0628719247437983</v>
      </c>
      <c r="AV69" s="511">
        <v>5.0628719247437983</v>
      </c>
      <c r="AW69" s="511">
        <v>5.0628719247437983</v>
      </c>
      <c r="AX69" s="511">
        <v>5.0628719247437983</v>
      </c>
      <c r="AY69" s="511">
        <v>5.0628719247437983</v>
      </c>
      <c r="AZ69" s="511">
        <v>5.0628719247437983</v>
      </c>
      <c r="BA69" s="511">
        <v>5.0628719247437983</v>
      </c>
      <c r="BB69" s="511">
        <v>5.0628719247437983</v>
      </c>
      <c r="BC69" s="511">
        <v>5.0628719247437983</v>
      </c>
      <c r="BD69" s="511">
        <v>5.0628719247437983</v>
      </c>
      <c r="BE69" s="511">
        <v>5.0628719247437983</v>
      </c>
      <c r="BF69" s="511">
        <v>5.0628719247437983</v>
      </c>
      <c r="BG69" s="511">
        <v>5.0628719247437983</v>
      </c>
      <c r="BH69" s="511">
        <v>5.0628719247437983</v>
      </c>
      <c r="BI69" s="512"/>
      <c r="BJ69" s="512"/>
      <c r="BK69" s="512"/>
      <c r="BL69" s="512"/>
      <c r="BM69" s="512"/>
      <c r="BN69" s="513"/>
    </row>
    <row r="70" spans="1:66" s="3" customFormat="1">
      <c r="A70" s="437">
        <v>0</v>
      </c>
      <c r="B70" s="439" t="s">
        <v>152</v>
      </c>
      <c r="C70" s="207" t="s">
        <v>18</v>
      </c>
      <c r="D70" s="207" t="s">
        <v>675</v>
      </c>
      <c r="E70" s="511">
        <v>2.8159857913945672</v>
      </c>
      <c r="F70" s="511">
        <v>2.8504977803972196</v>
      </c>
      <c r="G70" s="511">
        <v>2.8494514491325078</v>
      </c>
      <c r="H70" s="511">
        <v>2.9027913543041395</v>
      </c>
      <c r="I70" s="511">
        <v>2.9936965563790379</v>
      </c>
      <c r="J70" s="511">
        <v>3.0635292765296764</v>
      </c>
      <c r="K70" s="511">
        <v>3.1535978352647729</v>
      </c>
      <c r="L70" s="511">
        <v>3.2286319102708489</v>
      </c>
      <c r="M70" s="511">
        <v>3.2831670274493145</v>
      </c>
      <c r="N70" s="511">
        <v>3.334787034151657</v>
      </c>
      <c r="O70" s="511">
        <v>3.3835342921721727</v>
      </c>
      <c r="P70" s="511">
        <v>3.4294490732329974</v>
      </c>
      <c r="Q70" s="511">
        <v>3.4725657476507186</v>
      </c>
      <c r="R70" s="511">
        <v>3.5129176971173033</v>
      </c>
      <c r="S70" s="511">
        <v>3.5505342146606722</v>
      </c>
      <c r="T70" s="511">
        <v>3.5854421501847633</v>
      </c>
      <c r="U70" s="511">
        <v>3.6176653565574894</v>
      </c>
      <c r="V70" s="511">
        <v>3.6472266174643382</v>
      </c>
      <c r="W70" s="511">
        <v>3.6741448236077838</v>
      </c>
      <c r="X70" s="511">
        <v>3.6984383940461791</v>
      </c>
      <c r="Y70" s="511">
        <v>3.7201219633207603</v>
      </c>
      <c r="Z70" s="511">
        <v>3.7392105465186187</v>
      </c>
      <c r="AA70" s="511">
        <v>3.7557150106483577</v>
      </c>
      <c r="AB70" s="511">
        <v>3.7696460685759878</v>
      </c>
      <c r="AC70" s="511">
        <v>3.7810122120789726</v>
      </c>
      <c r="AD70" s="511">
        <v>3.789820358725327</v>
      </c>
      <c r="AE70" s="511">
        <v>3.789820358725327</v>
      </c>
      <c r="AF70" s="511">
        <v>3.789820358725327</v>
      </c>
      <c r="AG70" s="511">
        <v>3.789820358725327</v>
      </c>
      <c r="AH70" s="511">
        <v>3.789820358725327</v>
      </c>
      <c r="AI70" s="511">
        <v>3.789820358725327</v>
      </c>
      <c r="AJ70" s="511">
        <v>3.789820358725327</v>
      </c>
      <c r="AK70" s="511">
        <v>3.789820358725327</v>
      </c>
      <c r="AL70" s="511">
        <v>3.789820358725327</v>
      </c>
      <c r="AM70" s="511">
        <v>3.789820358725327</v>
      </c>
      <c r="AN70" s="511">
        <v>3.789820358725327</v>
      </c>
      <c r="AO70" s="511">
        <v>3.789820358725327</v>
      </c>
      <c r="AP70" s="511">
        <v>3.789820358725327</v>
      </c>
      <c r="AQ70" s="511">
        <v>3.789820358725327</v>
      </c>
      <c r="AR70" s="511">
        <v>3.789820358725327</v>
      </c>
      <c r="AS70" s="511">
        <v>3.789820358725327</v>
      </c>
      <c r="AT70" s="511">
        <v>3.789820358725327</v>
      </c>
      <c r="AU70" s="511">
        <v>3.789820358725327</v>
      </c>
      <c r="AV70" s="511">
        <v>3.789820358725327</v>
      </c>
      <c r="AW70" s="511">
        <v>3.789820358725327</v>
      </c>
      <c r="AX70" s="511">
        <v>3.789820358725327</v>
      </c>
      <c r="AY70" s="511">
        <v>3.789820358725327</v>
      </c>
      <c r="AZ70" s="511">
        <v>3.789820358725327</v>
      </c>
      <c r="BA70" s="511">
        <v>3.789820358725327</v>
      </c>
      <c r="BB70" s="511">
        <v>3.789820358725327</v>
      </c>
      <c r="BC70" s="511">
        <v>3.789820358725327</v>
      </c>
      <c r="BD70" s="511">
        <v>3.789820358725327</v>
      </c>
      <c r="BE70" s="511">
        <v>3.789820358725327</v>
      </c>
      <c r="BF70" s="511">
        <v>3.789820358725327</v>
      </c>
      <c r="BG70" s="511">
        <v>3.789820358725327</v>
      </c>
      <c r="BH70" s="511">
        <v>3.789820358725327</v>
      </c>
      <c r="BI70" s="512"/>
      <c r="BJ70" s="512"/>
      <c r="BK70" s="512"/>
      <c r="BL70" s="512"/>
      <c r="BM70" s="512"/>
      <c r="BN70" s="513"/>
    </row>
    <row r="71" spans="1:66" s="3" customFormat="1">
      <c r="A71" s="437">
        <v>0</v>
      </c>
      <c r="B71" s="439" t="s">
        <v>71</v>
      </c>
      <c r="C71" s="207" t="s">
        <v>23</v>
      </c>
      <c r="D71" s="207" t="s">
        <v>674</v>
      </c>
      <c r="E71" s="511">
        <v>2.7748043006378649</v>
      </c>
      <c r="F71" s="511">
        <v>2.8037379586898896</v>
      </c>
      <c r="G71" s="511">
        <v>2.8028615179949576</v>
      </c>
      <c r="H71" s="511">
        <v>2.8474803256040508</v>
      </c>
      <c r="I71" s="511">
        <v>2.9232437994410443</v>
      </c>
      <c r="J71" s="511">
        <v>2.9812127176605481</v>
      </c>
      <c r="K71" s="511">
        <v>3.0556912083355194</v>
      </c>
      <c r="L71" s="511">
        <v>3.1174965297529931</v>
      </c>
      <c r="M71" s="511">
        <v>3.1622830421185002</v>
      </c>
      <c r="N71" s="511">
        <v>3.204573910941845</v>
      </c>
      <c r="O71" s="511">
        <v>3.244422083397732</v>
      </c>
      <c r="P71" s="511">
        <v>3.2818769930822413</v>
      </c>
      <c r="Q71" s="511">
        <v>3.3169816337254012</v>
      </c>
      <c r="R71" s="511">
        <v>3.3497767278062978</v>
      </c>
      <c r="S71" s="511">
        <v>3.3802983362600161</v>
      </c>
      <c r="T71" s="511">
        <v>3.4085793180630657</v>
      </c>
      <c r="U71" s="511">
        <v>3.43464898407532</v>
      </c>
      <c r="V71" s="511">
        <v>3.4585347456340894</v>
      </c>
      <c r="W71" s="511">
        <v>3.4802599080992489</v>
      </c>
      <c r="X71" s="511">
        <v>3.4998465023197651</v>
      </c>
      <c r="Y71" s="511">
        <v>3.5173126686266567</v>
      </c>
      <c r="Z71" s="511">
        <v>3.5326760636671297</v>
      </c>
      <c r="AA71" s="511">
        <v>3.5459502548999362</v>
      </c>
      <c r="AB71" s="511">
        <v>3.5571479721739991</v>
      </c>
      <c r="AC71" s="511">
        <v>3.5662794737930748</v>
      </c>
      <c r="AD71" s="511">
        <v>3.5733530916902114</v>
      </c>
      <c r="AE71" s="511">
        <v>3.5733530916902114</v>
      </c>
      <c r="AF71" s="511">
        <v>3.5733530916902114</v>
      </c>
      <c r="AG71" s="511">
        <v>3.5733530916902114</v>
      </c>
      <c r="AH71" s="511">
        <v>3.5733530916902114</v>
      </c>
      <c r="AI71" s="511">
        <v>3.5733530916902114</v>
      </c>
      <c r="AJ71" s="511">
        <v>3.5733530916902114</v>
      </c>
      <c r="AK71" s="511">
        <v>3.5733530916902114</v>
      </c>
      <c r="AL71" s="511">
        <v>3.5733530916902114</v>
      </c>
      <c r="AM71" s="511">
        <v>3.5733530916902114</v>
      </c>
      <c r="AN71" s="511">
        <v>3.5733530916902114</v>
      </c>
      <c r="AO71" s="511">
        <v>3.5733530916902114</v>
      </c>
      <c r="AP71" s="511">
        <v>3.5733530916902114</v>
      </c>
      <c r="AQ71" s="511">
        <v>3.5733530916902114</v>
      </c>
      <c r="AR71" s="511">
        <v>3.5733530916902114</v>
      </c>
      <c r="AS71" s="511">
        <v>3.5733530916902114</v>
      </c>
      <c r="AT71" s="511">
        <v>3.5733530916902114</v>
      </c>
      <c r="AU71" s="511">
        <v>3.5733530916902114</v>
      </c>
      <c r="AV71" s="511">
        <v>3.5733530916902114</v>
      </c>
      <c r="AW71" s="511">
        <v>3.5733530916902114</v>
      </c>
      <c r="AX71" s="511">
        <v>3.5733530916902114</v>
      </c>
      <c r="AY71" s="511">
        <v>3.5733530916902114</v>
      </c>
      <c r="AZ71" s="511">
        <v>3.5733530916902114</v>
      </c>
      <c r="BA71" s="511">
        <v>3.5733530916902114</v>
      </c>
      <c r="BB71" s="511">
        <v>3.5733530916902114</v>
      </c>
      <c r="BC71" s="511">
        <v>3.5733530916902114</v>
      </c>
      <c r="BD71" s="511">
        <v>3.5733530916902114</v>
      </c>
      <c r="BE71" s="511">
        <v>3.5733530916902114</v>
      </c>
      <c r="BF71" s="511">
        <v>3.5733530916902114</v>
      </c>
      <c r="BG71" s="511">
        <v>3.5733530916902114</v>
      </c>
      <c r="BH71" s="511">
        <v>3.5733530916902114</v>
      </c>
      <c r="BI71" s="512"/>
      <c r="BJ71" s="512"/>
      <c r="BK71" s="512"/>
      <c r="BL71" s="512"/>
      <c r="BM71" s="512"/>
      <c r="BN71" s="513"/>
    </row>
    <row r="72" spans="1:66" s="3" customFormat="1">
      <c r="A72" s="437">
        <v>0</v>
      </c>
      <c r="B72" s="439" t="s">
        <v>147</v>
      </c>
      <c r="C72" s="207" t="s">
        <v>148</v>
      </c>
      <c r="D72" s="207" t="s">
        <v>676</v>
      </c>
      <c r="E72" s="511">
        <v>4.9471943102605902</v>
      </c>
      <c r="F72" s="511">
        <v>4.9860656881737926</v>
      </c>
      <c r="G72" s="511">
        <v>4.9848896711355275</v>
      </c>
      <c r="H72" s="511">
        <v>5.0446457068199031</v>
      </c>
      <c r="I72" s="511">
        <v>5.1455892045441027</v>
      </c>
      <c r="J72" s="511">
        <v>5.2223906262906858</v>
      </c>
      <c r="K72" s="511">
        <v>5.3205294495964637</v>
      </c>
      <c r="L72" s="511">
        <v>5.4015237448228914</v>
      </c>
      <c r="M72" s="511">
        <v>5.4599690150966644</v>
      </c>
      <c r="N72" s="511">
        <v>5.5149712414513106</v>
      </c>
      <c r="O72" s="511">
        <v>5.56663371358401</v>
      </c>
      <c r="P72" s="511">
        <v>5.6150515006312887</v>
      </c>
      <c r="Q72" s="511">
        <v>5.6603080784831334</v>
      </c>
      <c r="R72" s="511">
        <v>5.702481075183182</v>
      </c>
      <c r="S72" s="511">
        <v>5.741639485562537</v>
      </c>
      <c r="T72" s="511">
        <v>5.7778458147222018</v>
      </c>
      <c r="U72" s="511">
        <v>5.8111558587613716</v>
      </c>
      <c r="V72" s="511">
        <v>5.8416210041800074</v>
      </c>
      <c r="W72" s="511">
        <v>5.8692855766907446</v>
      </c>
      <c r="X72" s="511">
        <v>5.8941905963494596</v>
      </c>
      <c r="Y72" s="511">
        <v>5.916370569741372</v>
      </c>
      <c r="Z72" s="511">
        <v>5.9358579259923383</v>
      </c>
      <c r="AA72" s="511">
        <v>5.9526785279826049</v>
      </c>
      <c r="AB72" s="511">
        <v>5.9668558747510421</v>
      </c>
      <c r="AC72" s="511">
        <v>5.9784090915574364</v>
      </c>
      <c r="AD72" s="511">
        <v>5.9873536729856127</v>
      </c>
      <c r="AE72" s="511">
        <v>5.9873536729856127</v>
      </c>
      <c r="AF72" s="511">
        <v>5.9873536729856127</v>
      </c>
      <c r="AG72" s="511">
        <v>5.9873536729856127</v>
      </c>
      <c r="AH72" s="511">
        <v>5.9873536729856127</v>
      </c>
      <c r="AI72" s="511">
        <v>5.9873536729856127</v>
      </c>
      <c r="AJ72" s="511">
        <v>5.9873536729856127</v>
      </c>
      <c r="AK72" s="511">
        <v>5.9873536729856127</v>
      </c>
      <c r="AL72" s="511">
        <v>5.9873536729856127</v>
      </c>
      <c r="AM72" s="511">
        <v>5.9873536729856127</v>
      </c>
      <c r="AN72" s="511">
        <v>5.9873536729856127</v>
      </c>
      <c r="AO72" s="511">
        <v>5.9873536729856127</v>
      </c>
      <c r="AP72" s="511">
        <v>5.9873536729856127</v>
      </c>
      <c r="AQ72" s="511">
        <v>5.9873536729856127</v>
      </c>
      <c r="AR72" s="511">
        <v>5.9873536729856127</v>
      </c>
      <c r="AS72" s="511">
        <v>5.9873536729856127</v>
      </c>
      <c r="AT72" s="511">
        <v>5.9873536729856127</v>
      </c>
      <c r="AU72" s="511">
        <v>5.9873536729856127</v>
      </c>
      <c r="AV72" s="511">
        <v>5.9873536729856127</v>
      </c>
      <c r="AW72" s="511">
        <v>5.9873536729856127</v>
      </c>
      <c r="AX72" s="511">
        <v>5.9873536729856127</v>
      </c>
      <c r="AY72" s="511">
        <v>5.9873536729856127</v>
      </c>
      <c r="AZ72" s="511">
        <v>5.9873536729856127</v>
      </c>
      <c r="BA72" s="511">
        <v>5.9873536729856127</v>
      </c>
      <c r="BB72" s="511">
        <v>5.9873536729856127</v>
      </c>
      <c r="BC72" s="511">
        <v>5.9873536729856127</v>
      </c>
      <c r="BD72" s="511">
        <v>5.9873536729856127</v>
      </c>
      <c r="BE72" s="511">
        <v>5.9873536729856127</v>
      </c>
      <c r="BF72" s="511">
        <v>5.9873536729856127</v>
      </c>
      <c r="BG72" s="511">
        <v>5.9873536729856127</v>
      </c>
      <c r="BH72" s="511">
        <v>5.9873536729856127</v>
      </c>
      <c r="BI72" s="512"/>
      <c r="BJ72" s="512"/>
      <c r="BK72" s="512"/>
      <c r="BL72" s="512"/>
      <c r="BM72" s="512"/>
      <c r="BN72" s="513"/>
    </row>
    <row r="73" spans="1:66" s="3" customFormat="1">
      <c r="A73" s="437">
        <v>0</v>
      </c>
      <c r="B73" s="439" t="s">
        <v>71</v>
      </c>
      <c r="C73" s="207" t="s">
        <v>83</v>
      </c>
      <c r="D73" s="207" t="s">
        <v>674</v>
      </c>
      <c r="E73" s="511">
        <v>4.2078979445442082</v>
      </c>
      <c r="F73" s="511">
        <v>4.251774869564569</v>
      </c>
      <c r="G73" s="511">
        <v>4.2504457765550647</v>
      </c>
      <c r="H73" s="511">
        <v>4.3181087064356181</v>
      </c>
      <c r="I73" s="511">
        <v>4.4330014813087599</v>
      </c>
      <c r="J73" s="511">
        <v>4.5209094075604348</v>
      </c>
      <c r="K73" s="511">
        <v>4.6338535484326115</v>
      </c>
      <c r="L73" s="511">
        <v>4.7275792518613891</v>
      </c>
      <c r="M73" s="511">
        <v>4.7954965003977277</v>
      </c>
      <c r="N73" s="511">
        <v>4.8596291889458296</v>
      </c>
      <c r="O73" s="511">
        <v>4.9200576101258111</v>
      </c>
      <c r="P73" s="511">
        <v>4.9768567283332841</v>
      </c>
      <c r="Q73" s="511">
        <v>5.0300917421223144</v>
      </c>
      <c r="R73" s="511">
        <v>5.0798244057708519</v>
      </c>
      <c r="S73" s="511">
        <v>5.1261094044812339</v>
      </c>
      <c r="T73" s="511">
        <v>5.1689965677926741</v>
      </c>
      <c r="U73" s="511">
        <v>5.2085303446441458</v>
      </c>
      <c r="V73" s="511">
        <v>5.2447523034121613</v>
      </c>
      <c r="W73" s="511">
        <v>5.2776977858957439</v>
      </c>
      <c r="X73" s="511">
        <v>5.3074002011407346</v>
      </c>
      <c r="Y73" s="511">
        <v>5.3338870583525892</v>
      </c>
      <c r="Z73" s="511">
        <v>5.3571851332464355</v>
      </c>
      <c r="AA73" s="511">
        <v>5.3773150004198333</v>
      </c>
      <c r="AB73" s="511">
        <v>5.3942959642630441</v>
      </c>
      <c r="AC73" s="511">
        <v>5.4081435811507204</v>
      </c>
      <c r="AD73" s="511">
        <v>5.4188704861807473</v>
      </c>
      <c r="AE73" s="511">
        <v>5.4188704861807473</v>
      </c>
      <c r="AF73" s="511">
        <v>5.4188704861807473</v>
      </c>
      <c r="AG73" s="511">
        <v>5.4188704861807473</v>
      </c>
      <c r="AH73" s="511">
        <v>5.4188704861807473</v>
      </c>
      <c r="AI73" s="511">
        <v>5.4188704861807473</v>
      </c>
      <c r="AJ73" s="511">
        <v>5.4188704861807473</v>
      </c>
      <c r="AK73" s="511">
        <v>5.4188704861807473</v>
      </c>
      <c r="AL73" s="511">
        <v>5.4188704861807473</v>
      </c>
      <c r="AM73" s="511">
        <v>5.4188704861807473</v>
      </c>
      <c r="AN73" s="511">
        <v>5.4188704861807473</v>
      </c>
      <c r="AO73" s="511">
        <v>5.4188704861807473</v>
      </c>
      <c r="AP73" s="511">
        <v>5.4188704861807473</v>
      </c>
      <c r="AQ73" s="511">
        <v>5.4188704861807473</v>
      </c>
      <c r="AR73" s="511">
        <v>5.4188704861807473</v>
      </c>
      <c r="AS73" s="511">
        <v>5.4188704861807473</v>
      </c>
      <c r="AT73" s="511">
        <v>5.4188704861807473</v>
      </c>
      <c r="AU73" s="511">
        <v>5.4188704861807473</v>
      </c>
      <c r="AV73" s="511">
        <v>5.4188704861807473</v>
      </c>
      <c r="AW73" s="511">
        <v>5.4188704861807473</v>
      </c>
      <c r="AX73" s="511">
        <v>5.4188704861807473</v>
      </c>
      <c r="AY73" s="511">
        <v>5.4188704861807473</v>
      </c>
      <c r="AZ73" s="511">
        <v>5.4188704861807473</v>
      </c>
      <c r="BA73" s="511">
        <v>5.4188704861807473</v>
      </c>
      <c r="BB73" s="511">
        <v>5.4188704861807473</v>
      </c>
      <c r="BC73" s="511">
        <v>5.4188704861807473</v>
      </c>
      <c r="BD73" s="511">
        <v>5.4188704861807473</v>
      </c>
      <c r="BE73" s="511">
        <v>5.4188704861807473</v>
      </c>
      <c r="BF73" s="511">
        <v>5.4188704861807473</v>
      </c>
      <c r="BG73" s="511">
        <v>5.4188704861807473</v>
      </c>
      <c r="BH73" s="511">
        <v>5.4188704861807473</v>
      </c>
      <c r="BI73" s="512"/>
      <c r="BJ73" s="512"/>
      <c r="BK73" s="512"/>
      <c r="BL73" s="512"/>
      <c r="BM73" s="512"/>
      <c r="BN73" s="513"/>
    </row>
    <row r="74" spans="1:66" s="3" customFormat="1">
      <c r="A74" s="437">
        <v>0</v>
      </c>
      <c r="B74" s="439" t="s">
        <v>58</v>
      </c>
      <c r="C74" s="207" t="s">
        <v>41</v>
      </c>
      <c r="D74" s="207" t="s">
        <v>675</v>
      </c>
      <c r="E74" s="511">
        <v>2.3333567419788341</v>
      </c>
      <c r="F74" s="511">
        <v>2.3619537549554361</v>
      </c>
      <c r="G74" s="511">
        <v>2.3610867533823745</v>
      </c>
      <c r="H74" s="511">
        <v>2.4052847843983982</v>
      </c>
      <c r="I74" s="511">
        <v>2.480609832838137</v>
      </c>
      <c r="J74" s="511">
        <v>2.5384739914117209</v>
      </c>
      <c r="K74" s="511">
        <v>2.6131057879950319</v>
      </c>
      <c r="L74" s="511">
        <v>2.6752798463047744</v>
      </c>
      <c r="M74" s="511">
        <v>2.7204682431112657</v>
      </c>
      <c r="N74" s="511">
        <v>2.7632411473737739</v>
      </c>
      <c r="O74" s="511">
        <v>2.8036336605401213</v>
      </c>
      <c r="P74" s="511">
        <v>2.8416791522013911</v>
      </c>
      <c r="Q74" s="511">
        <v>2.8774061019792425</v>
      </c>
      <c r="R74" s="511">
        <v>2.9108421703101186</v>
      </c>
      <c r="S74" s="511">
        <v>2.9420116297185475</v>
      </c>
      <c r="T74" s="511">
        <v>2.9709367283297028</v>
      </c>
      <c r="U74" s="511">
        <v>2.9976372308918058</v>
      </c>
      <c r="V74" s="511">
        <v>3.0221320162167808</v>
      </c>
      <c r="W74" s="511">
        <v>3.0444367373480903</v>
      </c>
      <c r="X74" s="511">
        <v>3.0645666565196974</v>
      </c>
      <c r="Y74" s="511">
        <v>3.0825339000731362</v>
      </c>
      <c r="Z74" s="511">
        <v>3.0983509096744131</v>
      </c>
      <c r="AA74" s="511">
        <v>3.1120266898461595</v>
      </c>
      <c r="AB74" s="511">
        <v>3.1235701173867638</v>
      </c>
      <c r="AC74" s="511">
        <v>3.1329882286762576</v>
      </c>
      <c r="AD74" s="511">
        <v>3.1402867556874439</v>
      </c>
      <c r="AE74" s="511">
        <v>3.1402867556874439</v>
      </c>
      <c r="AF74" s="511">
        <v>3.1402867556874439</v>
      </c>
      <c r="AG74" s="511">
        <v>3.1402867556874439</v>
      </c>
      <c r="AH74" s="511">
        <v>3.1402867556874439</v>
      </c>
      <c r="AI74" s="511">
        <v>3.1402867556874439</v>
      </c>
      <c r="AJ74" s="511">
        <v>3.1402867556874439</v>
      </c>
      <c r="AK74" s="511">
        <v>3.1402867556874439</v>
      </c>
      <c r="AL74" s="511">
        <v>3.1402867556874439</v>
      </c>
      <c r="AM74" s="511">
        <v>3.1402867556874439</v>
      </c>
      <c r="AN74" s="511">
        <v>3.1402867556874439</v>
      </c>
      <c r="AO74" s="511">
        <v>3.1402867556874439</v>
      </c>
      <c r="AP74" s="511">
        <v>3.1402867556874439</v>
      </c>
      <c r="AQ74" s="511">
        <v>3.1402867556874439</v>
      </c>
      <c r="AR74" s="511">
        <v>3.1402867556874439</v>
      </c>
      <c r="AS74" s="511">
        <v>3.1402867556874439</v>
      </c>
      <c r="AT74" s="511">
        <v>3.1402867556874439</v>
      </c>
      <c r="AU74" s="511">
        <v>3.1402867556874439</v>
      </c>
      <c r="AV74" s="511">
        <v>3.1402867556874439</v>
      </c>
      <c r="AW74" s="511">
        <v>3.1402867556874439</v>
      </c>
      <c r="AX74" s="511">
        <v>3.1402867556874439</v>
      </c>
      <c r="AY74" s="511">
        <v>3.1402867556874439</v>
      </c>
      <c r="AZ74" s="511">
        <v>3.1402867556874439</v>
      </c>
      <c r="BA74" s="511">
        <v>3.1402867556874439</v>
      </c>
      <c r="BB74" s="511">
        <v>3.1402867556874439</v>
      </c>
      <c r="BC74" s="511">
        <v>3.1402867556874439</v>
      </c>
      <c r="BD74" s="511">
        <v>3.1402867556874439</v>
      </c>
      <c r="BE74" s="511">
        <v>3.1402867556874439</v>
      </c>
      <c r="BF74" s="511">
        <v>3.1402867556874439</v>
      </c>
      <c r="BG74" s="511">
        <v>3.1402867556874439</v>
      </c>
      <c r="BH74" s="511">
        <v>3.1402867556874439</v>
      </c>
      <c r="BI74" s="512"/>
      <c r="BJ74" s="512"/>
      <c r="BK74" s="512"/>
      <c r="BL74" s="512"/>
      <c r="BM74" s="512"/>
      <c r="BN74" s="513"/>
    </row>
    <row r="75" spans="1:66" s="3" customFormat="1">
      <c r="A75" s="437">
        <v>0</v>
      </c>
      <c r="B75" s="439" t="s">
        <v>149</v>
      </c>
      <c r="C75" s="207" t="s">
        <v>150</v>
      </c>
      <c r="D75" s="207" t="s">
        <v>676</v>
      </c>
      <c r="E75" s="511">
        <v>5.1613032213255705</v>
      </c>
      <c r="F75" s="511">
        <v>5.2018569080131281</v>
      </c>
      <c r="G75" s="511">
        <v>5.2006299943025951</v>
      </c>
      <c r="H75" s="511">
        <v>5.2629722028614427</v>
      </c>
      <c r="I75" s="511">
        <v>5.3682844197062956</v>
      </c>
      <c r="J75" s="511">
        <v>5.4484097191393275</v>
      </c>
      <c r="K75" s="511">
        <v>5.550795878464962</v>
      </c>
      <c r="L75" s="511">
        <v>5.6352955141461685</v>
      </c>
      <c r="M75" s="511">
        <v>5.6962702288667186</v>
      </c>
      <c r="N75" s="511">
        <v>5.7536528886655329</v>
      </c>
      <c r="O75" s="511">
        <v>5.8075512534997404</v>
      </c>
      <c r="P75" s="511">
        <v>5.858064506989356</v>
      </c>
      <c r="Q75" s="511">
        <v>5.9052797377654027</v>
      </c>
      <c r="R75" s="511">
        <v>5.9492779335244537</v>
      </c>
      <c r="S75" s="511">
        <v>5.990131075114987</v>
      </c>
      <c r="T75" s="511">
        <v>6.0279043727872805</v>
      </c>
      <c r="U75" s="511">
        <v>6.062656037431883</v>
      </c>
      <c r="V75" s="511">
        <v>6.0944396794976976</v>
      </c>
      <c r="W75" s="511">
        <v>6.1233015430635023</v>
      </c>
      <c r="X75" s="511">
        <v>6.1492844234862716</v>
      </c>
      <c r="Y75" s="511">
        <v>6.1724243207567628</v>
      </c>
      <c r="Z75" s="511">
        <v>6.192755067496309</v>
      </c>
      <c r="AA75" s="511">
        <v>6.2103036459010301</v>
      </c>
      <c r="AB75" s="511">
        <v>6.2250945720213204</v>
      </c>
      <c r="AC75" s="511">
        <v>6.2371477988363342</v>
      </c>
      <c r="AD75" s="511">
        <v>6.2464794915177606</v>
      </c>
      <c r="AE75" s="511">
        <v>6.2464794915177606</v>
      </c>
      <c r="AF75" s="511">
        <v>6.2464794915177606</v>
      </c>
      <c r="AG75" s="511">
        <v>6.2464794915177606</v>
      </c>
      <c r="AH75" s="511">
        <v>6.2464794915177606</v>
      </c>
      <c r="AI75" s="511">
        <v>6.2464794915177606</v>
      </c>
      <c r="AJ75" s="511">
        <v>6.2464794915177606</v>
      </c>
      <c r="AK75" s="511">
        <v>6.2464794915177606</v>
      </c>
      <c r="AL75" s="511">
        <v>6.2464794915177606</v>
      </c>
      <c r="AM75" s="511">
        <v>6.2464794915177606</v>
      </c>
      <c r="AN75" s="511">
        <v>6.2464794915177606</v>
      </c>
      <c r="AO75" s="511">
        <v>6.2464794915177606</v>
      </c>
      <c r="AP75" s="511">
        <v>6.2464794915177606</v>
      </c>
      <c r="AQ75" s="511">
        <v>6.2464794915177606</v>
      </c>
      <c r="AR75" s="511">
        <v>6.2464794915177606</v>
      </c>
      <c r="AS75" s="511">
        <v>6.2464794915177606</v>
      </c>
      <c r="AT75" s="511">
        <v>6.2464794915177606</v>
      </c>
      <c r="AU75" s="511">
        <v>6.2464794915177606</v>
      </c>
      <c r="AV75" s="511">
        <v>6.2464794915177606</v>
      </c>
      <c r="AW75" s="511">
        <v>6.2464794915177606</v>
      </c>
      <c r="AX75" s="511">
        <v>6.2464794915177606</v>
      </c>
      <c r="AY75" s="511">
        <v>6.2464794915177606</v>
      </c>
      <c r="AZ75" s="511">
        <v>6.2464794915177606</v>
      </c>
      <c r="BA75" s="511">
        <v>6.2464794915177606</v>
      </c>
      <c r="BB75" s="511">
        <v>6.2464794915177606</v>
      </c>
      <c r="BC75" s="511">
        <v>6.2464794915177606</v>
      </c>
      <c r="BD75" s="511">
        <v>6.2464794915177606</v>
      </c>
      <c r="BE75" s="511">
        <v>6.2464794915177606</v>
      </c>
      <c r="BF75" s="511">
        <v>6.2464794915177606</v>
      </c>
      <c r="BG75" s="511">
        <v>6.2464794915177606</v>
      </c>
      <c r="BH75" s="511">
        <v>6.2464794915177606</v>
      </c>
      <c r="BI75" s="512"/>
      <c r="BJ75" s="512"/>
      <c r="BK75" s="512"/>
      <c r="BL75" s="512"/>
      <c r="BM75" s="512"/>
      <c r="BN75" s="513"/>
    </row>
    <row r="76" spans="1:66" s="3" customFormat="1">
      <c r="A76" s="437">
        <v>0</v>
      </c>
      <c r="B76" s="440" t="s">
        <v>151</v>
      </c>
      <c r="C76" s="516" t="s">
        <v>685</v>
      </c>
      <c r="D76" s="207" t="s">
        <v>674</v>
      </c>
      <c r="E76" s="511">
        <v>4.1202738204156724</v>
      </c>
      <c r="F76" s="511">
        <v>4.163237064264333</v>
      </c>
      <c r="G76" s="511">
        <v>4.1619356479267395</v>
      </c>
      <c r="H76" s="511">
        <v>4.2281895833295531</v>
      </c>
      <c r="I76" s="511">
        <v>4.3406898622582517</v>
      </c>
      <c r="J76" s="511">
        <v>4.4267672177253496</v>
      </c>
      <c r="K76" s="511">
        <v>4.5373594404783608</v>
      </c>
      <c r="L76" s="511">
        <v>4.6291334253104637</v>
      </c>
      <c r="M76" s="511">
        <v>4.695636383506435</v>
      </c>
      <c r="N76" s="511">
        <v>4.7584335903636559</v>
      </c>
      <c r="O76" s="511">
        <v>4.8176036665105242</v>
      </c>
      <c r="P76" s="511">
        <v>4.873220015304434</v>
      </c>
      <c r="Q76" s="511">
        <v>4.9253464776224662</v>
      </c>
      <c r="R76" s="511">
        <v>4.9740435217882562</v>
      </c>
      <c r="S76" s="511">
        <v>5.019364694254338</v>
      </c>
      <c r="T76" s="511">
        <v>5.0613587869231331</v>
      </c>
      <c r="U76" s="511">
        <v>5.1000693231409766</v>
      </c>
      <c r="V76" s="511">
        <v>5.1355370056758005</v>
      </c>
      <c r="W76" s="511">
        <v>5.1677964403786003</v>
      </c>
      <c r="X76" s="511">
        <v>5.1968803405943182</v>
      </c>
      <c r="Y76" s="511">
        <v>5.2228156426841883</v>
      </c>
      <c r="Z76" s="511">
        <v>5.2456285647931145</v>
      </c>
      <c r="AA76" s="511">
        <v>5.2653392530788254</v>
      </c>
      <c r="AB76" s="511">
        <v>5.2819666099422022</v>
      </c>
      <c r="AC76" s="511">
        <v>5.2955258678161758</v>
      </c>
      <c r="AD76" s="511">
        <v>5.3060293986887848</v>
      </c>
      <c r="AE76" s="511">
        <v>5.3060293986887848</v>
      </c>
      <c r="AF76" s="511">
        <v>5.3060293986887848</v>
      </c>
      <c r="AG76" s="511">
        <v>5.3060293986887848</v>
      </c>
      <c r="AH76" s="511">
        <v>5.3060293986887848</v>
      </c>
      <c r="AI76" s="511">
        <v>5.3060293986887848</v>
      </c>
      <c r="AJ76" s="511">
        <v>5.3060293986887848</v>
      </c>
      <c r="AK76" s="511">
        <v>5.3060293986887848</v>
      </c>
      <c r="AL76" s="511">
        <v>5.3060293986887848</v>
      </c>
      <c r="AM76" s="511">
        <v>5.3060293986887848</v>
      </c>
      <c r="AN76" s="511">
        <v>5.3060293986887848</v>
      </c>
      <c r="AO76" s="511">
        <v>5.3060293986887848</v>
      </c>
      <c r="AP76" s="511">
        <v>5.3060293986887848</v>
      </c>
      <c r="AQ76" s="511">
        <v>5.3060293986887848</v>
      </c>
      <c r="AR76" s="511">
        <v>5.3060293986887848</v>
      </c>
      <c r="AS76" s="511">
        <v>5.3060293986887848</v>
      </c>
      <c r="AT76" s="511">
        <v>5.3060293986887848</v>
      </c>
      <c r="AU76" s="511">
        <v>5.3060293986887848</v>
      </c>
      <c r="AV76" s="511">
        <v>5.3060293986887848</v>
      </c>
      <c r="AW76" s="511">
        <v>5.3060293986887848</v>
      </c>
      <c r="AX76" s="511">
        <v>5.3060293986887848</v>
      </c>
      <c r="AY76" s="511">
        <v>5.3060293986887848</v>
      </c>
      <c r="AZ76" s="511">
        <v>5.3060293986887848</v>
      </c>
      <c r="BA76" s="511">
        <v>5.3060293986887848</v>
      </c>
      <c r="BB76" s="511">
        <v>5.3060293986887848</v>
      </c>
      <c r="BC76" s="511">
        <v>5.3060293986887848</v>
      </c>
      <c r="BD76" s="511">
        <v>5.3060293986887848</v>
      </c>
      <c r="BE76" s="511">
        <v>5.3060293986887848</v>
      </c>
      <c r="BF76" s="511">
        <v>5.3060293986887848</v>
      </c>
      <c r="BG76" s="511">
        <v>5.3060293986887848</v>
      </c>
      <c r="BH76" s="511">
        <v>5.3060293986887848</v>
      </c>
      <c r="BI76" s="512"/>
      <c r="BJ76" s="512"/>
      <c r="BK76" s="512"/>
      <c r="BL76" s="512"/>
      <c r="BM76" s="512"/>
      <c r="BN76" s="513"/>
    </row>
    <row r="77" spans="1:66" s="3" customFormat="1">
      <c r="A77" s="442">
        <v>1</v>
      </c>
      <c r="B77" s="441" t="s">
        <v>599</v>
      </c>
      <c r="C77" s="441" t="s">
        <v>282</v>
      </c>
      <c r="D77" s="207" t="s">
        <v>675</v>
      </c>
      <c r="E77" s="511">
        <v>2.4722209536178235</v>
      </c>
      <c r="F77" s="511">
        <v>2.5025198502330417</v>
      </c>
      <c r="G77" s="511">
        <v>2.5016012511105061</v>
      </c>
      <c r="H77" s="511">
        <v>2.5484296234809474</v>
      </c>
      <c r="I77" s="511">
        <v>2.6282374641487536</v>
      </c>
      <c r="J77" s="511">
        <v>2.6895452713586199</v>
      </c>
      <c r="K77" s="511">
        <v>2.768618602924255</v>
      </c>
      <c r="L77" s="511">
        <v>2.8344928033666825</v>
      </c>
      <c r="M77" s="511">
        <v>2.8823704808068928</v>
      </c>
      <c r="N77" s="511">
        <v>2.9276889133733524</v>
      </c>
      <c r="O77" s="511">
        <v>2.9704852914935893</v>
      </c>
      <c r="P77" s="511">
        <v>3.0107949706710295</v>
      </c>
      <c r="Q77" s="511">
        <v>3.0486481254247044</v>
      </c>
      <c r="R77" s="511">
        <v>3.0840740623365566</v>
      </c>
      <c r="S77" s="511">
        <v>3.1170984984530454</v>
      </c>
      <c r="T77" s="511">
        <v>3.1477450059439289</v>
      </c>
      <c r="U77" s="511">
        <v>3.1760345258097078</v>
      </c>
      <c r="V77" s="511">
        <v>3.201987060390175</v>
      </c>
      <c r="W77" s="511">
        <v>3.2256191942826811</v>
      </c>
      <c r="X77" s="511">
        <v>3.2469470980169715</v>
      </c>
      <c r="Y77" s="511">
        <v>3.2659836196051337</v>
      </c>
      <c r="Z77" s="511">
        <v>3.2827419411495242</v>
      </c>
      <c r="AA77" s="511">
        <v>3.2972316030556543</v>
      </c>
      <c r="AB77" s="511">
        <v>3.3094620104035886</v>
      </c>
      <c r="AC77" s="511">
        <v>3.3194406183268867</v>
      </c>
      <c r="AD77" s="511">
        <v>3.327173499923163</v>
      </c>
      <c r="AE77" s="511">
        <v>3.327173499923163</v>
      </c>
      <c r="AF77" s="511">
        <v>3.327173499923163</v>
      </c>
      <c r="AG77" s="511">
        <v>3.327173499923163</v>
      </c>
      <c r="AH77" s="511">
        <v>3.327173499923163</v>
      </c>
      <c r="AI77" s="511">
        <v>3.327173499923163</v>
      </c>
      <c r="AJ77" s="511">
        <v>3.327173499923163</v>
      </c>
      <c r="AK77" s="511">
        <v>3.327173499923163</v>
      </c>
      <c r="AL77" s="511">
        <v>3.327173499923163</v>
      </c>
      <c r="AM77" s="511">
        <v>3.327173499923163</v>
      </c>
      <c r="AN77" s="511">
        <v>3.327173499923163</v>
      </c>
      <c r="AO77" s="511">
        <v>3.327173499923163</v>
      </c>
      <c r="AP77" s="511">
        <v>3.327173499923163</v>
      </c>
      <c r="AQ77" s="511">
        <v>3.327173499923163</v>
      </c>
      <c r="AR77" s="511">
        <v>3.327173499923163</v>
      </c>
      <c r="AS77" s="511">
        <v>3.327173499923163</v>
      </c>
      <c r="AT77" s="511">
        <v>3.327173499923163</v>
      </c>
      <c r="AU77" s="511">
        <v>3.327173499923163</v>
      </c>
      <c r="AV77" s="511">
        <v>3.327173499923163</v>
      </c>
      <c r="AW77" s="511">
        <v>3.327173499923163</v>
      </c>
      <c r="AX77" s="511">
        <v>3.327173499923163</v>
      </c>
      <c r="AY77" s="511">
        <v>3.327173499923163</v>
      </c>
      <c r="AZ77" s="511">
        <v>3.327173499923163</v>
      </c>
      <c r="BA77" s="511">
        <v>3.327173499923163</v>
      </c>
      <c r="BB77" s="511">
        <v>3.327173499923163</v>
      </c>
      <c r="BC77" s="511">
        <v>3.327173499923163</v>
      </c>
      <c r="BD77" s="511">
        <v>3.327173499923163</v>
      </c>
      <c r="BE77" s="511">
        <v>3.327173499923163</v>
      </c>
      <c r="BF77" s="511">
        <v>3.327173499923163</v>
      </c>
      <c r="BG77" s="511">
        <v>3.327173499923163</v>
      </c>
      <c r="BH77" s="511">
        <v>3.327173499923163</v>
      </c>
      <c r="BI77" s="512"/>
      <c r="BJ77" s="512"/>
      <c r="BK77" s="512"/>
      <c r="BL77" s="512"/>
      <c r="BM77" s="512"/>
      <c r="BN77" s="513"/>
    </row>
    <row r="78" spans="1:66" s="3" customFormat="1">
      <c r="A78" s="437">
        <v>0</v>
      </c>
      <c r="B78" s="438" t="s">
        <v>152</v>
      </c>
      <c r="C78" s="207" t="s">
        <v>19</v>
      </c>
      <c r="D78" s="207" t="s">
        <v>675</v>
      </c>
      <c r="E78" s="511">
        <v>2.537013983973353</v>
      </c>
      <c r="F78" s="511">
        <v>2.5681069671063046</v>
      </c>
      <c r="G78" s="511">
        <v>2.5671642929427652</v>
      </c>
      <c r="H78" s="511">
        <v>2.6152199634428728</v>
      </c>
      <c r="I78" s="511">
        <v>2.6971194423339671</v>
      </c>
      <c r="J78" s="511">
        <v>2.7600340309311382</v>
      </c>
      <c r="K78" s="511">
        <v>2.84117975038951</v>
      </c>
      <c r="L78" s="511">
        <v>2.9087804102176431</v>
      </c>
      <c r="M78" s="511">
        <v>2.957912886426223</v>
      </c>
      <c r="N78" s="511">
        <v>3.0044190439703575</v>
      </c>
      <c r="O78" s="511">
        <v>3.0483370479802994</v>
      </c>
      <c r="P78" s="511">
        <v>3.0897031805717208</v>
      </c>
      <c r="Q78" s="511">
        <v>3.1285484070904288</v>
      </c>
      <c r="R78" s="511">
        <v>3.1649028021978745</v>
      </c>
      <c r="S78" s="511">
        <v>3.1987927569439334</v>
      </c>
      <c r="T78" s="511">
        <v>3.2302424612879319</v>
      </c>
      <c r="U78" s="511">
        <v>3.2592734050611174</v>
      </c>
      <c r="V78" s="511">
        <v>3.2859061148332143</v>
      </c>
      <c r="W78" s="511">
        <v>3.3101576098578316</v>
      </c>
      <c r="X78" s="511">
        <v>3.3320444844689172</v>
      </c>
      <c r="Y78" s="511">
        <v>3.3515799234047874</v>
      </c>
      <c r="Z78" s="511">
        <v>3.3687774542500062</v>
      </c>
      <c r="AA78" s="511">
        <v>3.3836468674491393</v>
      </c>
      <c r="AB78" s="511">
        <v>3.3961978145746352</v>
      </c>
      <c r="AC78" s="511">
        <v>3.4064379461474013</v>
      </c>
      <c r="AD78" s="511">
        <v>3.4143734944314081</v>
      </c>
      <c r="AE78" s="511">
        <v>3.4143734944314081</v>
      </c>
      <c r="AF78" s="511">
        <v>3.4143734944314081</v>
      </c>
      <c r="AG78" s="511">
        <v>3.4143734944314081</v>
      </c>
      <c r="AH78" s="511">
        <v>3.4143734944314081</v>
      </c>
      <c r="AI78" s="511">
        <v>3.4143734944314081</v>
      </c>
      <c r="AJ78" s="511">
        <v>3.4143734944314081</v>
      </c>
      <c r="AK78" s="511">
        <v>3.4143734944314081</v>
      </c>
      <c r="AL78" s="511">
        <v>3.4143734944314081</v>
      </c>
      <c r="AM78" s="511">
        <v>3.4143734944314081</v>
      </c>
      <c r="AN78" s="511">
        <v>3.4143734944314081</v>
      </c>
      <c r="AO78" s="511">
        <v>3.4143734944314081</v>
      </c>
      <c r="AP78" s="511">
        <v>3.4143734944314081</v>
      </c>
      <c r="AQ78" s="511">
        <v>3.4143734944314081</v>
      </c>
      <c r="AR78" s="511">
        <v>3.4143734944314081</v>
      </c>
      <c r="AS78" s="511">
        <v>3.4143734944314081</v>
      </c>
      <c r="AT78" s="511">
        <v>3.4143734944314081</v>
      </c>
      <c r="AU78" s="511">
        <v>3.4143734944314081</v>
      </c>
      <c r="AV78" s="511">
        <v>3.4143734944314081</v>
      </c>
      <c r="AW78" s="511">
        <v>3.4143734944314081</v>
      </c>
      <c r="AX78" s="511">
        <v>3.4143734944314081</v>
      </c>
      <c r="AY78" s="511">
        <v>3.4143734944314081</v>
      </c>
      <c r="AZ78" s="511">
        <v>3.4143734944314081</v>
      </c>
      <c r="BA78" s="511">
        <v>3.4143734944314081</v>
      </c>
      <c r="BB78" s="511">
        <v>3.4143734944314081</v>
      </c>
      <c r="BC78" s="511">
        <v>3.4143734944314081</v>
      </c>
      <c r="BD78" s="511">
        <v>3.4143734944314081</v>
      </c>
      <c r="BE78" s="511">
        <v>3.4143734944314081</v>
      </c>
      <c r="BF78" s="511">
        <v>3.4143734944314081</v>
      </c>
      <c r="BG78" s="511">
        <v>3.4143734944314081</v>
      </c>
      <c r="BH78" s="511">
        <v>3.4143734944314081</v>
      </c>
      <c r="BI78" s="512"/>
      <c r="BJ78" s="512"/>
      <c r="BK78" s="512"/>
      <c r="BL78" s="512"/>
      <c r="BM78" s="512"/>
      <c r="BN78" s="513"/>
    </row>
    <row r="79" spans="1:66" s="3" customFormat="1">
      <c r="A79" s="437">
        <v>0</v>
      </c>
      <c r="B79" s="439" t="s">
        <v>196</v>
      </c>
      <c r="C79" s="207" t="s">
        <v>199</v>
      </c>
      <c r="D79" s="207" t="s">
        <v>674</v>
      </c>
      <c r="E79" s="511">
        <v>3.3184603402298349</v>
      </c>
      <c r="F79" s="511">
        <v>3.3530628513767811</v>
      </c>
      <c r="G79" s="511">
        <v>3.3520146932468449</v>
      </c>
      <c r="H79" s="511">
        <v>3.4053754810490999</v>
      </c>
      <c r="I79" s="511">
        <v>3.4959829819486434</v>
      </c>
      <c r="J79" s="511">
        <v>3.5653095128442565</v>
      </c>
      <c r="K79" s="511">
        <v>3.6543802690947982</v>
      </c>
      <c r="L79" s="511">
        <v>3.728294853951069</v>
      </c>
      <c r="M79" s="511">
        <v>3.7818562042156567</v>
      </c>
      <c r="N79" s="511">
        <v>3.8324329497223113</v>
      </c>
      <c r="O79" s="511">
        <v>3.8800884113687788</v>
      </c>
      <c r="P79" s="511">
        <v>3.9248817080731127</v>
      </c>
      <c r="Q79" s="511">
        <v>3.9668642571507426</v>
      </c>
      <c r="R79" s="511">
        <v>4.0060847596692604</v>
      </c>
      <c r="S79" s="511">
        <v>4.0425863418350385</v>
      </c>
      <c r="T79" s="511">
        <v>4.0764083005492466</v>
      </c>
      <c r="U79" s="511">
        <v>4.1075856894284613</v>
      </c>
      <c r="V79" s="511">
        <v>4.1361512904010205</v>
      </c>
      <c r="W79" s="511">
        <v>4.162132974950489</v>
      </c>
      <c r="X79" s="511">
        <v>4.185557090339822</v>
      </c>
      <c r="Y79" s="511">
        <v>4.2064453310607819</v>
      </c>
      <c r="Z79" s="511">
        <v>4.2248188131551307</v>
      </c>
      <c r="AA79" s="511">
        <v>4.2406937622982364</v>
      </c>
      <c r="AB79" s="511">
        <v>4.2540854024461705</v>
      </c>
      <c r="AC79" s="511">
        <v>4.2650060017701232</v>
      </c>
      <c r="AD79" s="511">
        <v>4.2734655246446529</v>
      </c>
      <c r="AE79" s="511">
        <v>4.2734655246446529</v>
      </c>
      <c r="AF79" s="511">
        <v>4.2734655246446529</v>
      </c>
      <c r="AG79" s="511">
        <v>4.2734655246446529</v>
      </c>
      <c r="AH79" s="511">
        <v>4.2734655246446529</v>
      </c>
      <c r="AI79" s="511">
        <v>4.2734655246446529</v>
      </c>
      <c r="AJ79" s="511">
        <v>4.2734655246446529</v>
      </c>
      <c r="AK79" s="511">
        <v>4.2734655246446529</v>
      </c>
      <c r="AL79" s="511">
        <v>4.2734655246446529</v>
      </c>
      <c r="AM79" s="511">
        <v>4.2734655246446529</v>
      </c>
      <c r="AN79" s="511">
        <v>4.2734655246446529</v>
      </c>
      <c r="AO79" s="511">
        <v>4.2734655246446529</v>
      </c>
      <c r="AP79" s="511">
        <v>4.2734655246446529</v>
      </c>
      <c r="AQ79" s="511">
        <v>4.2734655246446529</v>
      </c>
      <c r="AR79" s="511">
        <v>4.2734655246446529</v>
      </c>
      <c r="AS79" s="511">
        <v>4.2734655246446529</v>
      </c>
      <c r="AT79" s="511">
        <v>4.2734655246446529</v>
      </c>
      <c r="AU79" s="511">
        <v>4.2734655246446529</v>
      </c>
      <c r="AV79" s="511">
        <v>4.2734655246446529</v>
      </c>
      <c r="AW79" s="511">
        <v>4.2734655246446529</v>
      </c>
      <c r="AX79" s="511">
        <v>4.2734655246446529</v>
      </c>
      <c r="AY79" s="511">
        <v>4.2734655246446529</v>
      </c>
      <c r="AZ79" s="511">
        <v>4.2734655246446529</v>
      </c>
      <c r="BA79" s="511">
        <v>4.2734655246446529</v>
      </c>
      <c r="BB79" s="511">
        <v>4.2734655246446529</v>
      </c>
      <c r="BC79" s="511">
        <v>4.2734655246446529</v>
      </c>
      <c r="BD79" s="511">
        <v>4.2734655246446529</v>
      </c>
      <c r="BE79" s="511">
        <v>4.2734655246446529</v>
      </c>
      <c r="BF79" s="511">
        <v>4.2734655246446529</v>
      </c>
      <c r="BG79" s="511">
        <v>4.2734655246446529</v>
      </c>
      <c r="BH79" s="511">
        <v>4.2734655246446529</v>
      </c>
      <c r="BI79" s="512"/>
      <c r="BJ79" s="512"/>
      <c r="BK79" s="512"/>
      <c r="BL79" s="512"/>
      <c r="BM79" s="512"/>
      <c r="BN79" s="513"/>
    </row>
    <row r="80" spans="1:66" s="3" customFormat="1">
      <c r="A80" s="437">
        <v>0</v>
      </c>
      <c r="B80" s="439" t="s">
        <v>71</v>
      </c>
      <c r="C80" s="436" t="s">
        <v>686</v>
      </c>
      <c r="D80" s="207" t="s">
        <v>674</v>
      </c>
      <c r="E80" s="511">
        <v>3.0432782996522088</v>
      </c>
      <c r="F80" s="511">
        <v>3.0750114109419102</v>
      </c>
      <c r="G80" s="511">
        <v>3.074050170919612</v>
      </c>
      <c r="H80" s="511">
        <v>3.1229860360261701</v>
      </c>
      <c r="I80" s="511">
        <v>3.2060799449484629</v>
      </c>
      <c r="J80" s="511">
        <v>3.2696576000757727</v>
      </c>
      <c r="K80" s="511">
        <v>3.351342198304875</v>
      </c>
      <c r="L80" s="511">
        <v>3.4191274447922</v>
      </c>
      <c r="M80" s="511">
        <v>3.468247240796452</v>
      </c>
      <c r="N80" s="511">
        <v>3.5146299292382777</v>
      </c>
      <c r="O80" s="511">
        <v>3.5583335801544607</v>
      </c>
      <c r="P80" s="511">
        <v>3.5994124100496343</v>
      </c>
      <c r="Q80" s="511">
        <v>3.6379135724782277</v>
      </c>
      <c r="R80" s="511">
        <v>3.6738817299906339</v>
      </c>
      <c r="S80" s="511">
        <v>3.7073564325692376</v>
      </c>
      <c r="T80" s="511">
        <v>3.7383737184348731</v>
      </c>
      <c r="U80" s="511">
        <v>3.7669657343965164</v>
      </c>
      <c r="V80" s="511">
        <v>3.7931625439537737</v>
      </c>
      <c r="W80" s="511">
        <v>3.8169897073582133</v>
      </c>
      <c r="X80" s="511">
        <v>3.8384713870361957</v>
      </c>
      <c r="Y80" s="511">
        <v>3.8576274784721432</v>
      </c>
      <c r="Z80" s="511">
        <v>3.8744773466682201</v>
      </c>
      <c r="AA80" s="511">
        <v>3.8890358717919371</v>
      </c>
      <c r="AB80" s="511">
        <v>3.9013170153586971</v>
      </c>
      <c r="AC80" s="511">
        <v>3.9113320282063357</v>
      </c>
      <c r="AD80" s="511">
        <v>3.9190900484175049</v>
      </c>
      <c r="AE80" s="511">
        <v>3.9190900484175049</v>
      </c>
      <c r="AF80" s="511">
        <v>3.9190900484175049</v>
      </c>
      <c r="AG80" s="511">
        <v>3.9190900484175049</v>
      </c>
      <c r="AH80" s="511">
        <v>3.9190900484175049</v>
      </c>
      <c r="AI80" s="511">
        <v>3.9190900484175049</v>
      </c>
      <c r="AJ80" s="511">
        <v>3.9190900484175049</v>
      </c>
      <c r="AK80" s="511">
        <v>3.9190900484175049</v>
      </c>
      <c r="AL80" s="511">
        <v>3.9190900484175049</v>
      </c>
      <c r="AM80" s="511">
        <v>3.9190900484175049</v>
      </c>
      <c r="AN80" s="511">
        <v>3.9190900484175049</v>
      </c>
      <c r="AO80" s="511">
        <v>3.9190900484175049</v>
      </c>
      <c r="AP80" s="511">
        <v>3.9190900484175049</v>
      </c>
      <c r="AQ80" s="511">
        <v>3.9190900484175049</v>
      </c>
      <c r="AR80" s="511">
        <v>3.9190900484175049</v>
      </c>
      <c r="AS80" s="511">
        <v>3.9190900484175049</v>
      </c>
      <c r="AT80" s="511">
        <v>3.9190900484175049</v>
      </c>
      <c r="AU80" s="511">
        <v>3.9190900484175049</v>
      </c>
      <c r="AV80" s="511">
        <v>3.9190900484175049</v>
      </c>
      <c r="AW80" s="511">
        <v>3.9190900484175049</v>
      </c>
      <c r="AX80" s="511">
        <v>3.9190900484175049</v>
      </c>
      <c r="AY80" s="511">
        <v>3.9190900484175049</v>
      </c>
      <c r="AZ80" s="511">
        <v>3.9190900484175049</v>
      </c>
      <c r="BA80" s="511">
        <v>3.9190900484175049</v>
      </c>
      <c r="BB80" s="511">
        <v>3.9190900484175049</v>
      </c>
      <c r="BC80" s="511">
        <v>3.9190900484175049</v>
      </c>
      <c r="BD80" s="511">
        <v>3.9190900484175049</v>
      </c>
      <c r="BE80" s="511">
        <v>3.9190900484175049</v>
      </c>
      <c r="BF80" s="511">
        <v>3.9190900484175049</v>
      </c>
      <c r="BG80" s="511">
        <v>3.9190900484175049</v>
      </c>
      <c r="BH80" s="511">
        <v>3.9190900484175049</v>
      </c>
      <c r="BI80" s="512"/>
      <c r="BJ80" s="512"/>
      <c r="BK80" s="512"/>
      <c r="BL80" s="512"/>
      <c r="BM80" s="512"/>
      <c r="BN80" s="513"/>
    </row>
    <row r="81" spans="1:66" s="3" customFormat="1">
      <c r="A81" s="437">
        <v>0</v>
      </c>
      <c r="B81" s="439" t="s">
        <v>71</v>
      </c>
      <c r="C81" s="207" t="s">
        <v>84</v>
      </c>
      <c r="D81" s="207" t="s">
        <v>674</v>
      </c>
      <c r="E81" s="511">
        <v>3.9067937406384203</v>
      </c>
      <c r="F81" s="511">
        <v>3.9475309681774715</v>
      </c>
      <c r="G81" s="511">
        <v>3.9462969809661161</v>
      </c>
      <c r="H81" s="511">
        <v>4.0091181601901376</v>
      </c>
      <c r="I81" s="511">
        <v>4.115789562309323</v>
      </c>
      <c r="J81" s="511">
        <v>4.1974070683797429</v>
      </c>
      <c r="K81" s="511">
        <v>4.3022692747394089</v>
      </c>
      <c r="L81" s="511">
        <v>4.389288255788423</v>
      </c>
      <c r="M81" s="511">
        <v>4.4523455554092894</v>
      </c>
      <c r="N81" s="511">
        <v>4.5118891064868274</v>
      </c>
      <c r="O81" s="511">
        <v>4.5679934561488036</v>
      </c>
      <c r="P81" s="511">
        <v>4.6207282045697928</v>
      </c>
      <c r="Q81" s="511">
        <v>4.6701538848963411</v>
      </c>
      <c r="R81" s="511">
        <v>4.7163278324606583</v>
      </c>
      <c r="S81" s="511">
        <v>4.7593008193605968</v>
      </c>
      <c r="T81" s="511">
        <v>4.7991191094871706</v>
      </c>
      <c r="U81" s="511">
        <v>4.8358239711503144</v>
      </c>
      <c r="V81" s="511">
        <v>4.8694539982216751</v>
      </c>
      <c r="W81" s="511">
        <v>4.9000420035500971</v>
      </c>
      <c r="X81" s="511">
        <v>4.9276190055331011</v>
      </c>
      <c r="Y81" s="511">
        <v>4.9522105449022114</v>
      </c>
      <c r="Z81" s="511">
        <v>4.9738414813849312</v>
      </c>
      <c r="AA81" s="511">
        <v>4.9925309173240517</v>
      </c>
      <c r="AB81" s="511">
        <v>5.0082967757471808</v>
      </c>
      <c r="AC81" s="511">
        <v>5.0211534998627636</v>
      </c>
      <c r="AD81" s="511">
        <v>5.0311128206400344</v>
      </c>
      <c r="AE81" s="511">
        <v>5.0311128206400344</v>
      </c>
      <c r="AF81" s="511">
        <v>5.0311128206400344</v>
      </c>
      <c r="AG81" s="511">
        <v>5.0311128206400344</v>
      </c>
      <c r="AH81" s="511">
        <v>5.0311128206400344</v>
      </c>
      <c r="AI81" s="511">
        <v>5.0311128206400344</v>
      </c>
      <c r="AJ81" s="511">
        <v>5.0311128206400344</v>
      </c>
      <c r="AK81" s="511">
        <v>5.0311128206400344</v>
      </c>
      <c r="AL81" s="511">
        <v>5.0311128206400344</v>
      </c>
      <c r="AM81" s="511">
        <v>5.0311128206400344</v>
      </c>
      <c r="AN81" s="511">
        <v>5.0311128206400344</v>
      </c>
      <c r="AO81" s="511">
        <v>5.0311128206400344</v>
      </c>
      <c r="AP81" s="511">
        <v>5.0311128206400344</v>
      </c>
      <c r="AQ81" s="511">
        <v>5.0311128206400344</v>
      </c>
      <c r="AR81" s="511">
        <v>5.0311128206400344</v>
      </c>
      <c r="AS81" s="511">
        <v>5.0311128206400344</v>
      </c>
      <c r="AT81" s="511">
        <v>5.0311128206400344</v>
      </c>
      <c r="AU81" s="511">
        <v>5.0311128206400344</v>
      </c>
      <c r="AV81" s="511">
        <v>5.0311128206400344</v>
      </c>
      <c r="AW81" s="511">
        <v>5.0311128206400344</v>
      </c>
      <c r="AX81" s="511">
        <v>5.0311128206400344</v>
      </c>
      <c r="AY81" s="511">
        <v>5.0311128206400344</v>
      </c>
      <c r="AZ81" s="511">
        <v>5.0311128206400344</v>
      </c>
      <c r="BA81" s="511">
        <v>5.0311128206400344</v>
      </c>
      <c r="BB81" s="511">
        <v>5.0311128206400344</v>
      </c>
      <c r="BC81" s="511">
        <v>5.0311128206400344</v>
      </c>
      <c r="BD81" s="511">
        <v>5.0311128206400344</v>
      </c>
      <c r="BE81" s="511">
        <v>5.0311128206400344</v>
      </c>
      <c r="BF81" s="511">
        <v>5.0311128206400344</v>
      </c>
      <c r="BG81" s="511">
        <v>5.0311128206400344</v>
      </c>
      <c r="BH81" s="511">
        <v>5.0311128206400344</v>
      </c>
      <c r="BI81" s="512"/>
      <c r="BJ81" s="512"/>
      <c r="BK81" s="512"/>
      <c r="BL81" s="512"/>
      <c r="BM81" s="512"/>
      <c r="BN81" s="513"/>
    </row>
    <row r="82" spans="1:66" s="3" customFormat="1">
      <c r="A82" s="437">
        <v>0</v>
      </c>
      <c r="B82" s="440" t="s">
        <v>111</v>
      </c>
      <c r="C82" s="207" t="s">
        <v>112</v>
      </c>
      <c r="D82" s="207" t="s">
        <v>676</v>
      </c>
      <c r="E82" s="511">
        <v>3.0515333740564876</v>
      </c>
      <c r="F82" s="511">
        <v>3.0755100565069191</v>
      </c>
      <c r="G82" s="511">
        <v>3.0747846644936558</v>
      </c>
      <c r="H82" s="511">
        <v>3.1116434425719675</v>
      </c>
      <c r="I82" s="511">
        <v>3.1739075124429497</v>
      </c>
      <c r="J82" s="511">
        <v>3.2212802427091964</v>
      </c>
      <c r="K82" s="511">
        <v>3.2818143304823608</v>
      </c>
      <c r="L82" s="511">
        <v>3.3317733131887848</v>
      </c>
      <c r="M82" s="511">
        <v>3.3678235836271773</v>
      </c>
      <c r="N82" s="511">
        <v>3.4017501122497755</v>
      </c>
      <c r="O82" s="511">
        <v>3.4336166103115611</v>
      </c>
      <c r="P82" s="511">
        <v>3.4634817184530178</v>
      </c>
      <c r="Q82" s="511">
        <v>3.4913969263566296</v>
      </c>
      <c r="R82" s="511">
        <v>3.5174101166304097</v>
      </c>
      <c r="S82" s="511">
        <v>3.5415638467355262</v>
      </c>
      <c r="T82" s="511">
        <v>3.5638966711312943</v>
      </c>
      <c r="U82" s="511">
        <v>3.5844430060237804</v>
      </c>
      <c r="V82" s="511">
        <v>3.6032345476856147</v>
      </c>
      <c r="W82" s="511">
        <v>3.620298637147481</v>
      </c>
      <c r="X82" s="511">
        <v>3.6356605764415328</v>
      </c>
      <c r="Y82" s="511">
        <v>3.649341649954398</v>
      </c>
      <c r="Z82" s="511">
        <v>3.6613618606521299</v>
      </c>
      <c r="AA82" s="511">
        <v>3.6717371613025533</v>
      </c>
      <c r="AB82" s="511">
        <v>3.6804820466064783</v>
      </c>
      <c r="AC82" s="511">
        <v>3.6876083134258963</v>
      </c>
      <c r="AD82" s="511">
        <v>3.6931255191455978</v>
      </c>
      <c r="AE82" s="511">
        <v>3.6931255191455978</v>
      </c>
      <c r="AF82" s="511">
        <v>3.6931255191455978</v>
      </c>
      <c r="AG82" s="511">
        <v>3.6931255191455978</v>
      </c>
      <c r="AH82" s="511">
        <v>3.6931255191455978</v>
      </c>
      <c r="AI82" s="511">
        <v>3.6931255191455978</v>
      </c>
      <c r="AJ82" s="511">
        <v>3.6931255191455978</v>
      </c>
      <c r="AK82" s="511">
        <v>3.6931255191455978</v>
      </c>
      <c r="AL82" s="511">
        <v>3.6931255191455978</v>
      </c>
      <c r="AM82" s="511">
        <v>3.6931255191455978</v>
      </c>
      <c r="AN82" s="511">
        <v>3.6931255191455978</v>
      </c>
      <c r="AO82" s="511">
        <v>3.6931255191455978</v>
      </c>
      <c r="AP82" s="511">
        <v>3.6931255191455978</v>
      </c>
      <c r="AQ82" s="511">
        <v>3.6931255191455978</v>
      </c>
      <c r="AR82" s="511">
        <v>3.6931255191455978</v>
      </c>
      <c r="AS82" s="511">
        <v>3.6931255191455978</v>
      </c>
      <c r="AT82" s="511">
        <v>3.6931255191455978</v>
      </c>
      <c r="AU82" s="511">
        <v>3.6931255191455978</v>
      </c>
      <c r="AV82" s="511">
        <v>3.6931255191455978</v>
      </c>
      <c r="AW82" s="511">
        <v>3.6931255191455978</v>
      </c>
      <c r="AX82" s="511">
        <v>3.6931255191455978</v>
      </c>
      <c r="AY82" s="511">
        <v>3.6931255191455978</v>
      </c>
      <c r="AZ82" s="511">
        <v>3.6931255191455978</v>
      </c>
      <c r="BA82" s="511">
        <v>3.6931255191455978</v>
      </c>
      <c r="BB82" s="511">
        <v>3.6931255191455978</v>
      </c>
      <c r="BC82" s="511">
        <v>3.6931255191455978</v>
      </c>
      <c r="BD82" s="511">
        <v>3.6931255191455978</v>
      </c>
      <c r="BE82" s="511">
        <v>3.6931255191455978</v>
      </c>
      <c r="BF82" s="511">
        <v>3.6931255191455978</v>
      </c>
      <c r="BG82" s="511">
        <v>3.6931255191455978</v>
      </c>
      <c r="BH82" s="511">
        <v>3.6931255191455978</v>
      </c>
      <c r="BI82" s="512"/>
      <c r="BJ82" s="512"/>
      <c r="BK82" s="512"/>
      <c r="BL82" s="512"/>
      <c r="BM82" s="512"/>
      <c r="BN82" s="513"/>
    </row>
    <row r="83" spans="1:66" s="3" customFormat="1" ht="15">
      <c r="A83" s="437">
        <v>0</v>
      </c>
      <c r="B83" s="441" t="s">
        <v>71</v>
      </c>
      <c r="C83" s="207" t="s">
        <v>85</v>
      </c>
      <c r="D83" s="207" t="s">
        <v>674</v>
      </c>
      <c r="E83" s="515">
        <v>2.7289208074594984</v>
      </c>
      <c r="F83" s="515">
        <v>2.7573760255359363</v>
      </c>
      <c r="G83" s="515">
        <v>2.7565140774524792</v>
      </c>
      <c r="H83" s="515">
        <v>2.8003950792443884</v>
      </c>
      <c r="I83" s="515">
        <v>2.8749057465918679</v>
      </c>
      <c r="J83" s="515">
        <v>2.9319161047921769</v>
      </c>
      <c r="K83" s="515">
        <v>3.0051630371485905</v>
      </c>
      <c r="L83" s="515">
        <v>3.0659463607109383</v>
      </c>
      <c r="M83" s="515">
        <v>3.1099922941339475</v>
      </c>
      <c r="N83" s="515">
        <v>3.1515838513731507</v>
      </c>
      <c r="O83" s="515">
        <v>3.1907731040815692</v>
      </c>
      <c r="P83" s="515">
        <v>3.2276086684332883</v>
      </c>
      <c r="Q83" s="515">
        <v>3.2621328272244101</v>
      </c>
      <c r="R83" s="515">
        <v>3.294385629556948</v>
      </c>
      <c r="S83" s="515">
        <v>3.324402540071083</v>
      </c>
      <c r="T83" s="515">
        <v>3.3522158743952315</v>
      </c>
      <c r="U83" s="515">
        <v>3.377854458711973</v>
      </c>
      <c r="V83" s="515">
        <v>3.4013452510913695</v>
      </c>
      <c r="W83" s="515">
        <v>3.4227111715215002</v>
      </c>
      <c r="X83" s="515">
        <v>3.4419738865545373</v>
      </c>
      <c r="Y83" s="515">
        <v>3.4591512365573704</v>
      </c>
      <c r="Z83" s="515">
        <v>3.4742605862111566</v>
      </c>
      <c r="AA83" s="515">
        <v>3.4873152786264292</v>
      </c>
      <c r="AB83" s="515">
        <v>3.4983278331544061</v>
      </c>
      <c r="AC83" s="515">
        <v>3.5073083384700121</v>
      </c>
      <c r="AD83" s="515">
        <v>3.5142649887314654</v>
      </c>
      <c r="AE83" s="511">
        <v>3.5142649887314654</v>
      </c>
      <c r="AF83" s="511">
        <v>3.5142649887314654</v>
      </c>
      <c r="AG83" s="511">
        <v>3.5142649887314654</v>
      </c>
      <c r="AH83" s="511">
        <v>3.5142649887314654</v>
      </c>
      <c r="AI83" s="511">
        <v>3.5142649887314654</v>
      </c>
      <c r="AJ83" s="511">
        <v>3.5142649887314654</v>
      </c>
      <c r="AK83" s="511">
        <v>3.5142649887314654</v>
      </c>
      <c r="AL83" s="511">
        <v>3.5142649887314654</v>
      </c>
      <c r="AM83" s="511">
        <v>3.5142649887314654</v>
      </c>
      <c r="AN83" s="511">
        <v>3.5142649887314654</v>
      </c>
      <c r="AO83" s="511">
        <v>3.5142649887314654</v>
      </c>
      <c r="AP83" s="511">
        <v>3.5142649887314654</v>
      </c>
      <c r="AQ83" s="511">
        <v>3.5142649887314654</v>
      </c>
      <c r="AR83" s="511">
        <v>3.5142649887314654</v>
      </c>
      <c r="AS83" s="511">
        <v>3.5142649887314654</v>
      </c>
      <c r="AT83" s="511">
        <v>3.5142649887314654</v>
      </c>
      <c r="AU83" s="511">
        <v>3.5142649887314654</v>
      </c>
      <c r="AV83" s="511">
        <v>3.5142649887314654</v>
      </c>
      <c r="AW83" s="511">
        <v>3.5142649887314654</v>
      </c>
      <c r="AX83" s="511">
        <v>3.5142649887314654</v>
      </c>
      <c r="AY83" s="511">
        <v>3.5142649887314654</v>
      </c>
      <c r="AZ83" s="511">
        <v>3.5142649887314654</v>
      </c>
      <c r="BA83" s="511">
        <v>3.5142649887314654</v>
      </c>
      <c r="BB83" s="511">
        <v>3.5142649887314654</v>
      </c>
      <c r="BC83" s="511">
        <v>3.5142649887314654</v>
      </c>
      <c r="BD83" s="511">
        <v>3.5142649887314654</v>
      </c>
      <c r="BE83" s="511">
        <v>3.5142649887314654</v>
      </c>
      <c r="BF83" s="511">
        <v>3.5142649887314654</v>
      </c>
      <c r="BG83" s="511">
        <v>3.5142649887314654</v>
      </c>
      <c r="BH83" s="511">
        <v>3.5142649887314654</v>
      </c>
      <c r="BI83" s="512"/>
      <c r="BJ83" s="512"/>
      <c r="BK83" s="512"/>
      <c r="BL83" s="512"/>
      <c r="BM83" s="512"/>
      <c r="BN83" s="513"/>
    </row>
    <row r="84" spans="1:66" s="3" customFormat="1" ht="15">
      <c r="A84" s="442">
        <v>1</v>
      </c>
      <c r="B84" s="438" t="s">
        <v>687</v>
      </c>
      <c r="C84" s="441" t="s">
        <v>629</v>
      </c>
      <c r="D84" s="207" t="s">
        <v>282</v>
      </c>
      <c r="E84" s="515">
        <v>2.4722209536178235</v>
      </c>
      <c r="F84" s="515">
        <v>2.5025198502330417</v>
      </c>
      <c r="G84" s="515">
        <v>2.5016012511105061</v>
      </c>
      <c r="H84" s="515">
        <v>2.5484296234809474</v>
      </c>
      <c r="I84" s="515">
        <v>2.6282374641487536</v>
      </c>
      <c r="J84" s="515">
        <v>2.6895452713586199</v>
      </c>
      <c r="K84" s="515">
        <v>2.768618602924255</v>
      </c>
      <c r="L84" s="515">
        <v>2.8344928033666825</v>
      </c>
      <c r="M84" s="515">
        <v>2.8823704808068928</v>
      </c>
      <c r="N84" s="515">
        <v>2.9276889133733524</v>
      </c>
      <c r="O84" s="515">
        <v>2.9704852914935893</v>
      </c>
      <c r="P84" s="515">
        <v>3.0107949706710295</v>
      </c>
      <c r="Q84" s="515">
        <v>3.0486481254247044</v>
      </c>
      <c r="R84" s="515">
        <v>3.0840740623365566</v>
      </c>
      <c r="S84" s="515">
        <v>3.1170984984530454</v>
      </c>
      <c r="T84" s="515">
        <v>3.1477450059439289</v>
      </c>
      <c r="U84" s="515">
        <v>3.1760345258097078</v>
      </c>
      <c r="V84" s="515">
        <v>3.201987060390175</v>
      </c>
      <c r="W84" s="515">
        <v>3.2256191942826811</v>
      </c>
      <c r="X84" s="515">
        <v>3.2469470980169715</v>
      </c>
      <c r="Y84" s="515">
        <v>3.2659836196051337</v>
      </c>
      <c r="Z84" s="515">
        <v>3.2827419411495242</v>
      </c>
      <c r="AA84" s="515">
        <v>3.2972316030556543</v>
      </c>
      <c r="AB84" s="515">
        <v>3.3094620104035886</v>
      </c>
      <c r="AC84" s="515">
        <v>3.3194406183268867</v>
      </c>
      <c r="AD84" s="515">
        <v>3.327173499923163</v>
      </c>
      <c r="AE84" s="511">
        <v>3.327173499923163</v>
      </c>
      <c r="AF84" s="511">
        <v>3.327173499923163</v>
      </c>
      <c r="AG84" s="511">
        <v>3.327173499923163</v>
      </c>
      <c r="AH84" s="511">
        <v>3.327173499923163</v>
      </c>
      <c r="AI84" s="511">
        <v>3.327173499923163</v>
      </c>
      <c r="AJ84" s="511">
        <v>3.327173499923163</v>
      </c>
      <c r="AK84" s="511">
        <v>3.327173499923163</v>
      </c>
      <c r="AL84" s="511">
        <v>3.327173499923163</v>
      </c>
      <c r="AM84" s="511">
        <v>3.327173499923163</v>
      </c>
      <c r="AN84" s="511">
        <v>3.327173499923163</v>
      </c>
      <c r="AO84" s="511">
        <v>3.327173499923163</v>
      </c>
      <c r="AP84" s="511">
        <v>3.327173499923163</v>
      </c>
      <c r="AQ84" s="511">
        <v>3.327173499923163</v>
      </c>
      <c r="AR84" s="511">
        <v>3.327173499923163</v>
      </c>
      <c r="AS84" s="511">
        <v>3.327173499923163</v>
      </c>
      <c r="AT84" s="511">
        <v>3.327173499923163</v>
      </c>
      <c r="AU84" s="511">
        <v>3.327173499923163</v>
      </c>
      <c r="AV84" s="511">
        <v>3.327173499923163</v>
      </c>
      <c r="AW84" s="511">
        <v>3.327173499923163</v>
      </c>
      <c r="AX84" s="511">
        <v>3.327173499923163</v>
      </c>
      <c r="AY84" s="511">
        <v>3.327173499923163</v>
      </c>
      <c r="AZ84" s="511">
        <v>3.327173499923163</v>
      </c>
      <c r="BA84" s="511">
        <v>3.327173499923163</v>
      </c>
      <c r="BB84" s="511">
        <v>3.327173499923163</v>
      </c>
      <c r="BC84" s="511">
        <v>3.327173499923163</v>
      </c>
      <c r="BD84" s="511">
        <v>3.327173499923163</v>
      </c>
      <c r="BE84" s="511">
        <v>3.327173499923163</v>
      </c>
      <c r="BF84" s="511">
        <v>3.327173499923163</v>
      </c>
      <c r="BG84" s="511">
        <v>3.327173499923163</v>
      </c>
      <c r="BH84" s="511">
        <v>3.327173499923163</v>
      </c>
      <c r="BI84" s="512"/>
      <c r="BJ84" s="512"/>
      <c r="BK84" s="512"/>
      <c r="BL84" s="512"/>
      <c r="BM84" s="512"/>
      <c r="BN84" s="513"/>
    </row>
    <row r="85" spans="1:66" s="3" customFormat="1" ht="15">
      <c r="A85" s="437">
        <v>0</v>
      </c>
      <c r="B85" s="439" t="s">
        <v>71</v>
      </c>
      <c r="C85" s="207" t="s">
        <v>50</v>
      </c>
      <c r="D85" s="207" t="s">
        <v>674</v>
      </c>
      <c r="E85" s="515">
        <v>3.3983082097538553</v>
      </c>
      <c r="F85" s="515">
        <v>3.4337433168977372</v>
      </c>
      <c r="G85" s="515">
        <v>3.432669938278472</v>
      </c>
      <c r="H85" s="515">
        <v>3.4873146785120639</v>
      </c>
      <c r="I85" s="515">
        <v>3.5801023518916026</v>
      </c>
      <c r="J85" s="515">
        <v>3.6510969984872581</v>
      </c>
      <c r="K85" s="515">
        <v>3.7423109504955669</v>
      </c>
      <c r="L85" s="515">
        <v>3.8180040475299033</v>
      </c>
      <c r="M85" s="515">
        <v>3.872854176104001</v>
      </c>
      <c r="N85" s="515">
        <v>3.9246478851907853</v>
      </c>
      <c r="O85" s="515">
        <v>3.9734500192978284</v>
      </c>
      <c r="P85" s="515">
        <v>4.0193211198461434</v>
      </c>
      <c r="Q85" s="515">
        <v>4.0623138413402993</v>
      </c>
      <c r="R85" s="515">
        <v>4.1024780566794279</v>
      </c>
      <c r="S85" s="515">
        <v>4.1398579297606837</v>
      </c>
      <c r="T85" s="515">
        <v>4.1744937030363376</v>
      </c>
      <c r="U85" s="515">
        <v>4.2064212735733371</v>
      </c>
      <c r="V85" s="515">
        <v>4.23567421208966</v>
      </c>
      <c r="W85" s="515">
        <v>4.2622810607047557</v>
      </c>
      <c r="X85" s="515">
        <v>4.2862688006420901</v>
      </c>
      <c r="Y85" s="515">
        <v>4.307659648400251</v>
      </c>
      <c r="Z85" s="515">
        <v>4.3264752281093246</v>
      </c>
      <c r="AA85" s="515">
        <v>4.3427321558623628</v>
      </c>
      <c r="AB85" s="515">
        <v>4.3564460219300356</v>
      </c>
      <c r="AC85" s="515">
        <v>4.3676293896768534</v>
      </c>
      <c r="AD85" s="515">
        <v>4.3762924632373839</v>
      </c>
      <c r="AE85" s="511">
        <v>4.3762924632373839</v>
      </c>
      <c r="AF85" s="511">
        <v>4.3762924632373839</v>
      </c>
      <c r="AG85" s="511">
        <v>4.3762924632373839</v>
      </c>
      <c r="AH85" s="511">
        <v>4.3762924632373839</v>
      </c>
      <c r="AI85" s="511">
        <v>4.3762924632373839</v>
      </c>
      <c r="AJ85" s="511">
        <v>4.3762924632373839</v>
      </c>
      <c r="AK85" s="511">
        <v>4.3762924632373839</v>
      </c>
      <c r="AL85" s="511">
        <v>4.3762924632373839</v>
      </c>
      <c r="AM85" s="511">
        <v>4.3762924632373839</v>
      </c>
      <c r="AN85" s="511">
        <v>4.3762924632373839</v>
      </c>
      <c r="AO85" s="511">
        <v>4.3762924632373839</v>
      </c>
      <c r="AP85" s="511">
        <v>4.3762924632373839</v>
      </c>
      <c r="AQ85" s="511">
        <v>4.3762924632373839</v>
      </c>
      <c r="AR85" s="511">
        <v>4.3762924632373839</v>
      </c>
      <c r="AS85" s="511">
        <v>4.3762924632373839</v>
      </c>
      <c r="AT85" s="511">
        <v>4.3762924632373839</v>
      </c>
      <c r="AU85" s="511">
        <v>4.3762924632373839</v>
      </c>
      <c r="AV85" s="511">
        <v>4.3762924632373839</v>
      </c>
      <c r="AW85" s="511">
        <v>4.3762924632373839</v>
      </c>
      <c r="AX85" s="511">
        <v>4.3762924632373839</v>
      </c>
      <c r="AY85" s="511">
        <v>4.3762924632373839</v>
      </c>
      <c r="AZ85" s="511">
        <v>4.3762924632373839</v>
      </c>
      <c r="BA85" s="511">
        <v>4.3762924632373839</v>
      </c>
      <c r="BB85" s="511">
        <v>4.3762924632373839</v>
      </c>
      <c r="BC85" s="511">
        <v>4.3762924632373839</v>
      </c>
      <c r="BD85" s="511">
        <v>4.3762924632373839</v>
      </c>
      <c r="BE85" s="511">
        <v>4.3762924632373839</v>
      </c>
      <c r="BF85" s="511">
        <v>4.3762924632373839</v>
      </c>
      <c r="BG85" s="511">
        <v>4.3762924632373839</v>
      </c>
      <c r="BH85" s="511">
        <v>4.3762924632373839</v>
      </c>
      <c r="BI85" s="512"/>
      <c r="BJ85" s="512"/>
      <c r="BK85" s="512"/>
      <c r="BL85" s="512"/>
      <c r="BM85" s="512"/>
      <c r="BN85" s="513"/>
    </row>
    <row r="86" spans="1:66" s="3" customFormat="1">
      <c r="A86" s="437">
        <v>0</v>
      </c>
      <c r="B86" s="439" t="s">
        <v>156</v>
      </c>
      <c r="C86" s="207" t="s">
        <v>157</v>
      </c>
      <c r="D86" s="207" t="s">
        <v>675</v>
      </c>
      <c r="E86" s="511">
        <v>2.6058408145137868</v>
      </c>
      <c r="F86" s="511">
        <v>2.637777321369748</v>
      </c>
      <c r="G86" s="511">
        <v>2.6368090733326239</v>
      </c>
      <c r="H86" s="511">
        <v>2.6861684494925786</v>
      </c>
      <c r="I86" s="511">
        <v>2.7702897850981398</v>
      </c>
      <c r="J86" s="511">
        <v>2.834911187987724</v>
      </c>
      <c r="K86" s="511">
        <v>2.9182583153679773</v>
      </c>
      <c r="L86" s="511">
        <v>2.9876929182440417</v>
      </c>
      <c r="M86" s="511">
        <v>3.0381583128501557</v>
      </c>
      <c r="N86" s="511">
        <v>3.0859261392083361</v>
      </c>
      <c r="O86" s="511">
        <v>3.1310355978333342</v>
      </c>
      <c r="P86" s="511">
        <v>3.1735239551408858</v>
      </c>
      <c r="Q86" s="511">
        <v>3.2134230165378392</v>
      </c>
      <c r="R86" s="511">
        <v>3.2507636725832483</v>
      </c>
      <c r="S86" s="511">
        <v>3.2855730302916339</v>
      </c>
      <c r="T86" s="511">
        <v>3.317875935873428</v>
      </c>
      <c r="U86" s="511">
        <v>3.3476944621590197</v>
      </c>
      <c r="V86" s="511">
        <v>3.3750496925848834</v>
      </c>
      <c r="W86" s="511">
        <v>3.399959108121156</v>
      </c>
      <c r="X86" s="511">
        <v>3.422439753290635</v>
      </c>
      <c r="Y86" s="511">
        <v>3.4425051705213301</v>
      </c>
      <c r="Z86" s="511">
        <v>3.4601692543885956</v>
      </c>
      <c r="AA86" s="511">
        <v>3.475442060942656</v>
      </c>
      <c r="AB86" s="511">
        <v>3.4883335035941463</v>
      </c>
      <c r="AC86" s="511">
        <v>3.4988514404154931</v>
      </c>
      <c r="AD86" s="511">
        <v>3.507002272746194</v>
      </c>
      <c r="AE86" s="511">
        <v>3.507002272746194</v>
      </c>
      <c r="AF86" s="511">
        <v>3.507002272746194</v>
      </c>
      <c r="AG86" s="511">
        <v>3.507002272746194</v>
      </c>
      <c r="AH86" s="511">
        <v>3.507002272746194</v>
      </c>
      <c r="AI86" s="511">
        <v>3.507002272746194</v>
      </c>
      <c r="AJ86" s="511">
        <v>3.507002272746194</v>
      </c>
      <c r="AK86" s="511">
        <v>3.507002272746194</v>
      </c>
      <c r="AL86" s="511">
        <v>3.507002272746194</v>
      </c>
      <c r="AM86" s="511">
        <v>3.507002272746194</v>
      </c>
      <c r="AN86" s="511">
        <v>3.507002272746194</v>
      </c>
      <c r="AO86" s="511">
        <v>3.507002272746194</v>
      </c>
      <c r="AP86" s="511">
        <v>3.507002272746194</v>
      </c>
      <c r="AQ86" s="511">
        <v>3.507002272746194</v>
      </c>
      <c r="AR86" s="511">
        <v>3.507002272746194</v>
      </c>
      <c r="AS86" s="511">
        <v>3.507002272746194</v>
      </c>
      <c r="AT86" s="511">
        <v>3.507002272746194</v>
      </c>
      <c r="AU86" s="511">
        <v>3.507002272746194</v>
      </c>
      <c r="AV86" s="511">
        <v>3.507002272746194</v>
      </c>
      <c r="AW86" s="511">
        <v>3.507002272746194</v>
      </c>
      <c r="AX86" s="511">
        <v>3.507002272746194</v>
      </c>
      <c r="AY86" s="511">
        <v>3.507002272746194</v>
      </c>
      <c r="AZ86" s="511">
        <v>3.507002272746194</v>
      </c>
      <c r="BA86" s="511">
        <v>3.507002272746194</v>
      </c>
      <c r="BB86" s="511">
        <v>3.507002272746194</v>
      </c>
      <c r="BC86" s="511">
        <v>3.507002272746194</v>
      </c>
      <c r="BD86" s="511">
        <v>3.507002272746194</v>
      </c>
      <c r="BE86" s="511">
        <v>3.507002272746194</v>
      </c>
      <c r="BF86" s="511">
        <v>3.507002272746194</v>
      </c>
      <c r="BG86" s="511">
        <v>3.507002272746194</v>
      </c>
      <c r="BH86" s="511">
        <v>3.507002272746194</v>
      </c>
      <c r="BI86" s="512"/>
      <c r="BJ86" s="512"/>
      <c r="BK86" s="512"/>
      <c r="BL86" s="512"/>
      <c r="BM86" s="512"/>
      <c r="BN86" s="513"/>
    </row>
    <row r="87" spans="1:66" s="3" customFormat="1">
      <c r="A87" s="437">
        <v>0</v>
      </c>
      <c r="B87" s="439" t="s">
        <v>158</v>
      </c>
      <c r="C87" s="207" t="s">
        <v>248</v>
      </c>
      <c r="D87" s="207" t="s">
        <v>674</v>
      </c>
      <c r="E87" s="511">
        <v>3.1667914753145276</v>
      </c>
      <c r="F87" s="511">
        <v>3.1998124929220593</v>
      </c>
      <c r="G87" s="511">
        <v>3.1988122404283281</v>
      </c>
      <c r="H87" s="511">
        <v>3.2497341953722119</v>
      </c>
      <c r="I87" s="511">
        <v>3.3362005177114313</v>
      </c>
      <c r="J87" s="511">
        <v>3.402358508027552</v>
      </c>
      <c r="K87" s="511">
        <v>3.4873583219998645</v>
      </c>
      <c r="L87" s="511">
        <v>3.5578946711575101</v>
      </c>
      <c r="M87" s="511">
        <v>3.6090080219388798</v>
      </c>
      <c r="N87" s="511">
        <v>3.6572731780951635</v>
      </c>
      <c r="O87" s="511">
        <v>3.7027505664685196</v>
      </c>
      <c r="P87" s="511">
        <v>3.7454966039711688</v>
      </c>
      <c r="Q87" s="511">
        <v>3.785560357911288</v>
      </c>
      <c r="R87" s="511">
        <v>3.8229883034942058</v>
      </c>
      <c r="S87" s="511">
        <v>3.8578215958607718</v>
      </c>
      <c r="T87" s="511">
        <v>3.8900977358634505</v>
      </c>
      <c r="U87" s="511">
        <v>3.9198501750076908</v>
      </c>
      <c r="V87" s="511">
        <v>3.9471101969372793</v>
      </c>
      <c r="W87" s="511">
        <v>3.9719043992810898</v>
      </c>
      <c r="X87" s="511">
        <v>3.9942579251112602</v>
      </c>
      <c r="Y87" s="511">
        <v>4.01419147738173</v>
      </c>
      <c r="Z87" s="511">
        <v>4.0317252070342597</v>
      </c>
      <c r="AA87" s="511">
        <v>4.0468745981563945</v>
      </c>
      <c r="AB87" s="511">
        <v>4.0596541788995602</v>
      </c>
      <c r="AC87" s="511">
        <v>4.0700756567232261</v>
      </c>
      <c r="AD87" s="511">
        <v>4.0781485405843094</v>
      </c>
      <c r="AE87" s="511">
        <v>4.0781485405843094</v>
      </c>
      <c r="AF87" s="511">
        <v>4.0781485405843094</v>
      </c>
      <c r="AG87" s="511">
        <v>4.0781485405843094</v>
      </c>
      <c r="AH87" s="511">
        <v>4.0781485405843094</v>
      </c>
      <c r="AI87" s="511">
        <v>4.0781485405843094</v>
      </c>
      <c r="AJ87" s="511">
        <v>4.0781485405843094</v>
      </c>
      <c r="AK87" s="511">
        <v>4.0781485405843094</v>
      </c>
      <c r="AL87" s="511">
        <v>4.0781485405843094</v>
      </c>
      <c r="AM87" s="511">
        <v>4.0781485405843094</v>
      </c>
      <c r="AN87" s="511">
        <v>4.0781485405843094</v>
      </c>
      <c r="AO87" s="511">
        <v>4.0781485405843094</v>
      </c>
      <c r="AP87" s="511">
        <v>4.0781485405843094</v>
      </c>
      <c r="AQ87" s="511">
        <v>4.0781485405843094</v>
      </c>
      <c r="AR87" s="511">
        <v>4.0781485405843094</v>
      </c>
      <c r="AS87" s="511">
        <v>4.0781485405843094</v>
      </c>
      <c r="AT87" s="511">
        <v>4.0781485405843094</v>
      </c>
      <c r="AU87" s="511">
        <v>4.0781485405843094</v>
      </c>
      <c r="AV87" s="511">
        <v>4.0781485405843094</v>
      </c>
      <c r="AW87" s="511">
        <v>4.0781485405843094</v>
      </c>
      <c r="AX87" s="511">
        <v>4.0781485405843094</v>
      </c>
      <c r="AY87" s="511">
        <v>4.0781485405843094</v>
      </c>
      <c r="AZ87" s="511">
        <v>4.0781485405843094</v>
      </c>
      <c r="BA87" s="511">
        <v>4.0781485405843094</v>
      </c>
      <c r="BB87" s="511">
        <v>4.0781485405843094</v>
      </c>
      <c r="BC87" s="511">
        <v>4.0781485405843094</v>
      </c>
      <c r="BD87" s="511">
        <v>4.0781485405843094</v>
      </c>
      <c r="BE87" s="511">
        <v>4.0781485405843094</v>
      </c>
      <c r="BF87" s="511">
        <v>4.0781485405843094</v>
      </c>
      <c r="BG87" s="511">
        <v>4.0781485405843094</v>
      </c>
      <c r="BH87" s="511">
        <v>4.0781485405843094</v>
      </c>
      <c r="BI87" s="512"/>
      <c r="BJ87" s="512"/>
      <c r="BK87" s="512"/>
      <c r="BL87" s="512"/>
      <c r="BM87" s="512"/>
      <c r="BN87" s="513"/>
    </row>
    <row r="88" spans="1:66" s="3" customFormat="1">
      <c r="A88" s="437">
        <v>0</v>
      </c>
      <c r="B88" s="439" t="s">
        <v>71</v>
      </c>
      <c r="C88" s="207" t="s">
        <v>86</v>
      </c>
      <c r="D88" s="207" t="s">
        <v>674</v>
      </c>
      <c r="E88" s="511">
        <v>3.4144042348611809</v>
      </c>
      <c r="F88" s="511">
        <v>3.4500071797463931</v>
      </c>
      <c r="G88" s="511">
        <v>3.448928717088795</v>
      </c>
      <c r="H88" s="511">
        <v>3.5038322811419156</v>
      </c>
      <c r="I88" s="511">
        <v>3.5970594416509853</v>
      </c>
      <c r="J88" s="511">
        <v>3.6683903531006674</v>
      </c>
      <c r="K88" s="511">
        <v>3.760036338335818</v>
      </c>
      <c r="L88" s="511">
        <v>3.8360879543493391</v>
      </c>
      <c r="M88" s="511">
        <v>3.8911978795611093</v>
      </c>
      <c r="N88" s="511">
        <v>3.9432369086101828</v>
      </c>
      <c r="O88" s="511">
        <v>3.992270193138963</v>
      </c>
      <c r="P88" s="511">
        <v>4.0383585613218047</v>
      </c>
      <c r="Q88" s="511">
        <v>4.0815549170603811</v>
      </c>
      <c r="R88" s="511">
        <v>4.1219093694759055</v>
      </c>
      <c r="S88" s="511">
        <v>4.1594662916470284</v>
      </c>
      <c r="T88" s="511">
        <v>4.1942661166336652</v>
      </c>
      <c r="U88" s="511">
        <v>4.2263449115285683</v>
      </c>
      <c r="V88" s="511">
        <v>4.2557364060568119</v>
      </c>
      <c r="W88" s="511">
        <v>4.2824692775270758</v>
      </c>
      <c r="X88" s="511">
        <v>4.3065706349589012</v>
      </c>
      <c r="Y88" s="511">
        <v>4.3280628000789179</v>
      </c>
      <c r="Z88" s="511">
        <v>4.3469674994395096</v>
      </c>
      <c r="AA88" s="511">
        <v>4.3633014278355526</v>
      </c>
      <c r="AB88" s="511">
        <v>4.377080249380751</v>
      </c>
      <c r="AC88" s="511">
        <v>4.3883165869457628</v>
      </c>
      <c r="AD88" s="511">
        <v>4.3970206929968532</v>
      </c>
      <c r="AE88" s="511">
        <v>4.3970206929968532</v>
      </c>
      <c r="AF88" s="511">
        <v>4.3970206929968532</v>
      </c>
      <c r="AG88" s="511">
        <v>4.3970206929968532</v>
      </c>
      <c r="AH88" s="511">
        <v>4.3970206929968532</v>
      </c>
      <c r="AI88" s="511">
        <v>4.3970206929968532</v>
      </c>
      <c r="AJ88" s="511">
        <v>4.3970206929968532</v>
      </c>
      <c r="AK88" s="511">
        <v>4.3970206929968532</v>
      </c>
      <c r="AL88" s="511">
        <v>4.3970206929968532</v>
      </c>
      <c r="AM88" s="511">
        <v>4.3970206929968532</v>
      </c>
      <c r="AN88" s="511">
        <v>4.3970206929968532</v>
      </c>
      <c r="AO88" s="511">
        <v>4.3970206929968532</v>
      </c>
      <c r="AP88" s="511">
        <v>4.3970206929968532</v>
      </c>
      <c r="AQ88" s="511">
        <v>4.3970206929968532</v>
      </c>
      <c r="AR88" s="511">
        <v>4.3970206929968532</v>
      </c>
      <c r="AS88" s="511">
        <v>4.3970206929968532</v>
      </c>
      <c r="AT88" s="511">
        <v>4.3970206929968532</v>
      </c>
      <c r="AU88" s="511">
        <v>4.3970206929968532</v>
      </c>
      <c r="AV88" s="511">
        <v>4.3970206929968532</v>
      </c>
      <c r="AW88" s="511">
        <v>4.3970206929968532</v>
      </c>
      <c r="AX88" s="511">
        <v>4.3970206929968532</v>
      </c>
      <c r="AY88" s="511">
        <v>4.3970206929968532</v>
      </c>
      <c r="AZ88" s="511">
        <v>4.3970206929968532</v>
      </c>
      <c r="BA88" s="511">
        <v>4.3970206929968532</v>
      </c>
      <c r="BB88" s="511">
        <v>4.3970206929968532</v>
      </c>
      <c r="BC88" s="511">
        <v>4.3970206929968532</v>
      </c>
      <c r="BD88" s="511">
        <v>4.3970206929968532</v>
      </c>
      <c r="BE88" s="511">
        <v>4.3970206929968532</v>
      </c>
      <c r="BF88" s="511">
        <v>4.3970206929968532</v>
      </c>
      <c r="BG88" s="511">
        <v>4.3970206929968532</v>
      </c>
      <c r="BH88" s="511">
        <v>4.3970206929968532</v>
      </c>
      <c r="BI88" s="512"/>
      <c r="BJ88" s="512"/>
      <c r="BK88" s="512"/>
      <c r="BL88" s="512"/>
      <c r="BM88" s="512"/>
      <c r="BN88" s="513"/>
    </row>
    <row r="89" spans="1:66" s="3" customFormat="1">
      <c r="A89" s="437">
        <v>0</v>
      </c>
      <c r="B89" s="439" t="s">
        <v>58</v>
      </c>
      <c r="C89" s="207" t="s">
        <v>66</v>
      </c>
      <c r="D89" s="207" t="s">
        <v>61</v>
      </c>
      <c r="E89" s="511">
        <v>2.498300229954117</v>
      </c>
      <c r="F89" s="511">
        <v>2.5289187473930137</v>
      </c>
      <c r="G89" s="511">
        <v>2.5279904580361481</v>
      </c>
      <c r="H89" s="511">
        <v>2.5753128194497772</v>
      </c>
      <c r="I89" s="511">
        <v>2.6559625471372428</v>
      </c>
      <c r="J89" s="511">
        <v>2.7179170858795216</v>
      </c>
      <c r="K89" s="511">
        <v>2.7978245561825204</v>
      </c>
      <c r="L89" s="511">
        <v>2.8643936587024723</v>
      </c>
      <c r="M89" s="511">
        <v>2.912776394227591</v>
      </c>
      <c r="N89" s="511">
        <v>2.958572887593713</v>
      </c>
      <c r="O89" s="511">
        <v>3.0018207215474404</v>
      </c>
      <c r="P89" s="511">
        <v>3.0425556245547964</v>
      </c>
      <c r="Q89" s="511">
        <v>3.0808080894435856</v>
      </c>
      <c r="R89" s="511">
        <v>3.1166077319487209</v>
      </c>
      <c r="S89" s="511">
        <v>3.1499805404038841</v>
      </c>
      <c r="T89" s="511">
        <v>3.1809503356399143</v>
      </c>
      <c r="U89" s="511">
        <v>3.2095382795623775</v>
      </c>
      <c r="V89" s="511">
        <v>3.2357645855142758</v>
      </c>
      <c r="W89" s="511">
        <v>3.259646013042651</v>
      </c>
      <c r="X89" s="511">
        <v>3.2811989032589728</v>
      </c>
      <c r="Y89" s="511">
        <v>3.3004362397080622</v>
      </c>
      <c r="Z89" s="511">
        <v>3.3173713435492966</v>
      </c>
      <c r="AA89" s="511">
        <v>3.3320138558292243</v>
      </c>
      <c r="AB89" s="511">
        <v>3.3443732808414031</v>
      </c>
      <c r="AC89" s="511">
        <v>3.3544571523630471</v>
      </c>
      <c r="AD89" s="511">
        <v>3.3622716075564307</v>
      </c>
      <c r="AE89" s="511">
        <v>3.3622716075564307</v>
      </c>
      <c r="AF89" s="511">
        <v>3.3622716075564307</v>
      </c>
      <c r="AG89" s="511">
        <v>3.3622716075564307</v>
      </c>
      <c r="AH89" s="511">
        <v>3.3622716075564307</v>
      </c>
      <c r="AI89" s="511">
        <v>3.3622716075564307</v>
      </c>
      <c r="AJ89" s="511">
        <v>3.3622716075564307</v>
      </c>
      <c r="AK89" s="511">
        <v>3.3622716075564307</v>
      </c>
      <c r="AL89" s="511">
        <v>3.3622716075564307</v>
      </c>
      <c r="AM89" s="511">
        <v>3.3622716075564307</v>
      </c>
      <c r="AN89" s="511">
        <v>3.3622716075564307</v>
      </c>
      <c r="AO89" s="511">
        <v>3.3622716075564307</v>
      </c>
      <c r="AP89" s="511">
        <v>3.3622716075564307</v>
      </c>
      <c r="AQ89" s="511">
        <v>3.3622716075564307</v>
      </c>
      <c r="AR89" s="511">
        <v>3.3622716075564307</v>
      </c>
      <c r="AS89" s="511">
        <v>3.3622716075564307</v>
      </c>
      <c r="AT89" s="511">
        <v>3.3622716075564307</v>
      </c>
      <c r="AU89" s="511">
        <v>3.3622716075564307</v>
      </c>
      <c r="AV89" s="511">
        <v>3.3622716075564307</v>
      </c>
      <c r="AW89" s="511">
        <v>3.3622716075564307</v>
      </c>
      <c r="AX89" s="511">
        <v>3.3622716075564307</v>
      </c>
      <c r="AY89" s="511">
        <v>3.3622716075564307</v>
      </c>
      <c r="AZ89" s="511">
        <v>3.3622716075564307</v>
      </c>
      <c r="BA89" s="511">
        <v>3.3622716075564307</v>
      </c>
      <c r="BB89" s="511">
        <v>3.3622716075564307</v>
      </c>
      <c r="BC89" s="511">
        <v>3.3622716075564307</v>
      </c>
      <c r="BD89" s="511">
        <v>3.3622716075564307</v>
      </c>
      <c r="BE89" s="511">
        <v>3.3622716075564307</v>
      </c>
      <c r="BF89" s="511">
        <v>3.3622716075564307</v>
      </c>
      <c r="BG89" s="511">
        <v>3.3622716075564307</v>
      </c>
      <c r="BH89" s="511">
        <v>3.3622716075564307</v>
      </c>
      <c r="BI89" s="512"/>
      <c r="BJ89" s="512"/>
      <c r="BK89" s="512"/>
      <c r="BL89" s="512"/>
      <c r="BM89" s="512"/>
      <c r="BN89" s="513"/>
    </row>
    <row r="90" spans="1:66" s="3" customFormat="1">
      <c r="A90" s="437">
        <v>0</v>
      </c>
      <c r="B90" s="440" t="s">
        <v>152</v>
      </c>
      <c r="C90" s="207" t="s">
        <v>154</v>
      </c>
      <c r="D90" s="207" t="s">
        <v>22</v>
      </c>
      <c r="E90" s="511">
        <v>2.9448002636504569</v>
      </c>
      <c r="F90" s="511">
        <v>2.9808909693012766</v>
      </c>
      <c r="G90" s="511">
        <v>2.9797967746524243</v>
      </c>
      <c r="H90" s="511">
        <v>3.0355766607912398</v>
      </c>
      <c r="I90" s="511">
        <v>3.1306402310178445</v>
      </c>
      <c r="J90" s="511">
        <v>3.2036673795707458</v>
      </c>
      <c r="K90" s="511">
        <v>3.2978560350392008</v>
      </c>
      <c r="L90" s="511">
        <v>3.3763224692576896</v>
      </c>
      <c r="M90" s="511">
        <v>3.4333522411891102</v>
      </c>
      <c r="N90" s="511">
        <v>3.4873335538119328</v>
      </c>
      <c r="O90" s="511">
        <v>3.5383107067186459</v>
      </c>
      <c r="P90" s="511">
        <v>3.5863258138213023</v>
      </c>
      <c r="Q90" s="511">
        <v>3.631414817672475</v>
      </c>
      <c r="R90" s="511">
        <v>3.6736126269764631</v>
      </c>
      <c r="S90" s="511">
        <v>3.7129498747416467</v>
      </c>
      <c r="T90" s="511">
        <v>3.749454639094143</v>
      </c>
      <c r="U90" s="511">
        <v>3.7831518640276092</v>
      </c>
      <c r="V90" s="511">
        <v>3.8140653754445886</v>
      </c>
      <c r="W90" s="511">
        <v>3.8422149281839721</v>
      </c>
      <c r="X90" s="511">
        <v>3.8676197838656372</v>
      </c>
      <c r="Y90" s="511">
        <v>3.890295246473368</v>
      </c>
      <c r="Z90" s="511">
        <v>3.910257017944498</v>
      </c>
      <c r="AA90" s="511">
        <v>3.9275164623881418</v>
      </c>
      <c r="AB90" s="511">
        <v>3.9420847827197223</v>
      </c>
      <c r="AC90" s="511">
        <v>3.9539708591646257</v>
      </c>
      <c r="AD90" s="511">
        <v>3.963181925728144</v>
      </c>
      <c r="AE90" s="511">
        <v>3.963181925728144</v>
      </c>
      <c r="AF90" s="511">
        <v>3.963181925728144</v>
      </c>
      <c r="AG90" s="511">
        <v>3.963181925728144</v>
      </c>
      <c r="AH90" s="511">
        <v>3.963181925728144</v>
      </c>
      <c r="AI90" s="511">
        <v>3.963181925728144</v>
      </c>
      <c r="AJ90" s="511">
        <v>3.963181925728144</v>
      </c>
      <c r="AK90" s="511">
        <v>3.963181925728144</v>
      </c>
      <c r="AL90" s="511">
        <v>3.963181925728144</v>
      </c>
      <c r="AM90" s="511">
        <v>3.963181925728144</v>
      </c>
      <c r="AN90" s="511">
        <v>3.963181925728144</v>
      </c>
      <c r="AO90" s="511">
        <v>3.963181925728144</v>
      </c>
      <c r="AP90" s="511">
        <v>3.963181925728144</v>
      </c>
      <c r="AQ90" s="511">
        <v>3.963181925728144</v>
      </c>
      <c r="AR90" s="511">
        <v>3.963181925728144</v>
      </c>
      <c r="AS90" s="511">
        <v>3.963181925728144</v>
      </c>
      <c r="AT90" s="511">
        <v>3.963181925728144</v>
      </c>
      <c r="AU90" s="511">
        <v>3.963181925728144</v>
      </c>
      <c r="AV90" s="511">
        <v>3.963181925728144</v>
      </c>
      <c r="AW90" s="511">
        <v>3.963181925728144</v>
      </c>
      <c r="AX90" s="511">
        <v>3.963181925728144</v>
      </c>
      <c r="AY90" s="511">
        <v>3.963181925728144</v>
      </c>
      <c r="AZ90" s="511">
        <v>3.963181925728144</v>
      </c>
      <c r="BA90" s="511">
        <v>3.963181925728144</v>
      </c>
      <c r="BB90" s="511">
        <v>3.963181925728144</v>
      </c>
      <c r="BC90" s="511">
        <v>3.963181925728144</v>
      </c>
      <c r="BD90" s="511">
        <v>3.963181925728144</v>
      </c>
      <c r="BE90" s="511">
        <v>3.963181925728144</v>
      </c>
      <c r="BF90" s="511">
        <v>3.963181925728144</v>
      </c>
      <c r="BG90" s="511">
        <v>3.963181925728144</v>
      </c>
      <c r="BH90" s="511">
        <v>3.963181925728144</v>
      </c>
      <c r="BI90" s="512"/>
      <c r="BJ90" s="512"/>
      <c r="BK90" s="512"/>
      <c r="BL90" s="512"/>
      <c r="BM90" s="512"/>
      <c r="BN90" s="513"/>
    </row>
    <row r="91" spans="1:66" s="3" customFormat="1">
      <c r="A91" s="437">
        <v>0</v>
      </c>
      <c r="B91" s="441" t="s">
        <v>159</v>
      </c>
      <c r="C91" s="207" t="s">
        <v>47</v>
      </c>
      <c r="D91" s="207" t="s">
        <v>36</v>
      </c>
      <c r="E91" s="511">
        <v>3.4937327566312191</v>
      </c>
      <c r="F91" s="511">
        <v>3.5301628821295425</v>
      </c>
      <c r="G91" s="511">
        <v>3.5290593630221143</v>
      </c>
      <c r="H91" s="511">
        <v>3.5852385284032122</v>
      </c>
      <c r="I91" s="511">
        <v>3.6806316810805479</v>
      </c>
      <c r="J91" s="511">
        <v>3.7536198584462097</v>
      </c>
      <c r="K91" s="511">
        <v>3.8473950996319695</v>
      </c>
      <c r="L91" s="511">
        <v>3.9252136599970053</v>
      </c>
      <c r="M91" s="511">
        <v>3.9816039810263737</v>
      </c>
      <c r="N91" s="511">
        <v>4.0348520582621443</v>
      </c>
      <c r="O91" s="511">
        <v>4.085024557046661</v>
      </c>
      <c r="P91" s="511">
        <v>4.1321837188049697</v>
      </c>
      <c r="Q91" s="511">
        <v>4.176383676580941</v>
      </c>
      <c r="R91" s="511">
        <v>4.2176757037054813</v>
      </c>
      <c r="S91" s="511">
        <v>4.2561052041986569</v>
      </c>
      <c r="T91" s="511">
        <v>4.2917135505214201</v>
      </c>
      <c r="U91" s="511">
        <v>4.3245376477309101</v>
      </c>
      <c r="V91" s="511">
        <v>4.3546120092113831</v>
      </c>
      <c r="W91" s="511">
        <v>4.3819659785454421</v>
      </c>
      <c r="X91" s="511">
        <v>4.4066272945897236</v>
      </c>
      <c r="Y91" s="511">
        <v>4.4286187976824385</v>
      </c>
      <c r="Z91" s="511">
        <v>4.4479627191595767</v>
      </c>
      <c r="AA91" s="511">
        <v>4.4646761416943423</v>
      </c>
      <c r="AB91" s="511">
        <v>4.4787750933324437</v>
      </c>
      <c r="AC91" s="511">
        <v>4.4902724902178601</v>
      </c>
      <c r="AD91" s="511">
        <v>4.4991788230174166</v>
      </c>
      <c r="AE91" s="511">
        <v>4.4991788230174166</v>
      </c>
      <c r="AF91" s="511">
        <v>4.4991788230174166</v>
      </c>
      <c r="AG91" s="511">
        <v>4.4991788230174166</v>
      </c>
      <c r="AH91" s="511">
        <v>4.4991788230174166</v>
      </c>
      <c r="AI91" s="511">
        <v>4.4991788230174166</v>
      </c>
      <c r="AJ91" s="511">
        <v>4.4991788230174166</v>
      </c>
      <c r="AK91" s="511">
        <v>4.4991788230174166</v>
      </c>
      <c r="AL91" s="511">
        <v>4.4991788230174166</v>
      </c>
      <c r="AM91" s="511">
        <v>4.4991788230174166</v>
      </c>
      <c r="AN91" s="511">
        <v>4.4991788230174166</v>
      </c>
      <c r="AO91" s="511">
        <v>4.4991788230174166</v>
      </c>
      <c r="AP91" s="511">
        <v>4.4991788230174166</v>
      </c>
      <c r="AQ91" s="511">
        <v>4.4991788230174166</v>
      </c>
      <c r="AR91" s="511">
        <v>4.4991788230174166</v>
      </c>
      <c r="AS91" s="511">
        <v>4.4991788230174166</v>
      </c>
      <c r="AT91" s="511">
        <v>4.4991788230174166</v>
      </c>
      <c r="AU91" s="511">
        <v>4.4991788230174166</v>
      </c>
      <c r="AV91" s="511">
        <v>4.4991788230174166</v>
      </c>
      <c r="AW91" s="511">
        <v>4.4991788230174166</v>
      </c>
      <c r="AX91" s="511">
        <v>4.4991788230174166</v>
      </c>
      <c r="AY91" s="511">
        <v>4.4991788230174166</v>
      </c>
      <c r="AZ91" s="511">
        <v>4.4991788230174166</v>
      </c>
      <c r="BA91" s="511">
        <v>4.4991788230174166</v>
      </c>
      <c r="BB91" s="511">
        <v>4.4991788230174166</v>
      </c>
      <c r="BC91" s="511">
        <v>4.4991788230174166</v>
      </c>
      <c r="BD91" s="511">
        <v>4.4991788230174166</v>
      </c>
      <c r="BE91" s="511">
        <v>4.4991788230174166</v>
      </c>
      <c r="BF91" s="511">
        <v>4.4991788230174166</v>
      </c>
      <c r="BG91" s="511">
        <v>4.4991788230174166</v>
      </c>
      <c r="BH91" s="511">
        <v>4.4991788230174166</v>
      </c>
      <c r="BI91" s="512"/>
      <c r="BJ91" s="512"/>
      <c r="BK91" s="512"/>
      <c r="BL91" s="512"/>
      <c r="BM91" s="512"/>
      <c r="BN91" s="513"/>
    </row>
    <row r="92" spans="1:66" s="3" customFormat="1">
      <c r="A92" s="442">
        <v>1</v>
      </c>
      <c r="B92" s="438" t="s">
        <v>688</v>
      </c>
      <c r="C92" s="441" t="s">
        <v>477</v>
      </c>
      <c r="D92" s="207" t="s">
        <v>40</v>
      </c>
      <c r="E92" s="511">
        <v>2.4188189711983408</v>
      </c>
      <c r="F92" s="511">
        <v>2.4484633870148222</v>
      </c>
      <c r="G92" s="511">
        <v>2.44756463038012</v>
      </c>
      <c r="H92" s="511">
        <v>2.493381471837679</v>
      </c>
      <c r="I92" s="511">
        <v>2.5714653982663309</v>
      </c>
      <c r="J92" s="511">
        <v>2.6314489069995544</v>
      </c>
      <c r="K92" s="511">
        <v>2.7088141903197704</v>
      </c>
      <c r="L92" s="511">
        <v>2.7732654544794286</v>
      </c>
      <c r="M92" s="511">
        <v>2.8201089351642055</v>
      </c>
      <c r="N92" s="511">
        <v>2.8644484527450724</v>
      </c>
      <c r="O92" s="511">
        <v>2.9063203943060882</v>
      </c>
      <c r="P92" s="511">
        <v>2.9457593516430642</v>
      </c>
      <c r="Q92" s="511">
        <v>2.9827948474808887</v>
      </c>
      <c r="R92" s="511">
        <v>3.01745555535551</v>
      </c>
      <c r="S92" s="511">
        <v>3.0497666368042755</v>
      </c>
      <c r="T92" s="511">
        <v>3.0797511548189154</v>
      </c>
      <c r="U92" s="511">
        <v>3.1074295980572919</v>
      </c>
      <c r="V92" s="511">
        <v>3.1328215367924011</v>
      </c>
      <c r="W92" s="511">
        <v>3.1559431973808056</v>
      </c>
      <c r="X92" s="511">
        <v>3.1768104010556626</v>
      </c>
      <c r="Y92" s="511">
        <v>3.1954357183015554</v>
      </c>
      <c r="Z92" s="511">
        <v>3.2118320464767103</v>
      </c>
      <c r="AA92" s="511">
        <v>3.2260087199061256</v>
      </c>
      <c r="AB92" s="511">
        <v>3.23797494051249</v>
      </c>
      <c r="AC92" s="511">
        <v>3.2477380023924174</v>
      </c>
      <c r="AD92" s="511">
        <v>3.2553038474596785</v>
      </c>
      <c r="AE92" s="511">
        <v>3.2553038474596785</v>
      </c>
      <c r="AF92" s="511">
        <v>3.2553038474596785</v>
      </c>
      <c r="AG92" s="511">
        <v>3.2553038474596785</v>
      </c>
      <c r="AH92" s="511">
        <v>3.2553038474596785</v>
      </c>
      <c r="AI92" s="511">
        <v>3.2553038474596785</v>
      </c>
      <c r="AJ92" s="511">
        <v>3.2553038474596785</v>
      </c>
      <c r="AK92" s="511">
        <v>3.2553038474596785</v>
      </c>
      <c r="AL92" s="511">
        <v>3.2553038474596785</v>
      </c>
      <c r="AM92" s="511">
        <v>3.2553038474596785</v>
      </c>
      <c r="AN92" s="511">
        <v>3.2553038474596785</v>
      </c>
      <c r="AO92" s="511">
        <v>3.2553038474596785</v>
      </c>
      <c r="AP92" s="511">
        <v>3.2553038474596785</v>
      </c>
      <c r="AQ92" s="511">
        <v>3.2553038474596785</v>
      </c>
      <c r="AR92" s="511">
        <v>3.2553038474596785</v>
      </c>
      <c r="AS92" s="511">
        <v>3.2553038474596785</v>
      </c>
      <c r="AT92" s="511">
        <v>3.2553038474596785</v>
      </c>
      <c r="AU92" s="511">
        <v>3.2553038474596785</v>
      </c>
      <c r="AV92" s="511">
        <v>3.2553038474596785</v>
      </c>
      <c r="AW92" s="511">
        <v>3.2553038474596785</v>
      </c>
      <c r="AX92" s="511">
        <v>3.2553038474596785</v>
      </c>
      <c r="AY92" s="511">
        <v>3.2553038474596785</v>
      </c>
      <c r="AZ92" s="511">
        <v>3.2553038474596785</v>
      </c>
      <c r="BA92" s="511">
        <v>3.2553038474596785</v>
      </c>
      <c r="BB92" s="511">
        <v>3.2553038474596785</v>
      </c>
      <c r="BC92" s="511">
        <v>3.2553038474596785</v>
      </c>
      <c r="BD92" s="511">
        <v>3.2553038474596785</v>
      </c>
      <c r="BE92" s="511">
        <v>3.2553038474596785</v>
      </c>
      <c r="BF92" s="511">
        <v>3.2553038474596785</v>
      </c>
      <c r="BG92" s="511">
        <v>3.2553038474596785</v>
      </c>
      <c r="BH92" s="511">
        <v>3.2553038474596785</v>
      </c>
      <c r="BI92" s="512"/>
      <c r="BJ92" s="512"/>
      <c r="BK92" s="512"/>
      <c r="BL92" s="512"/>
      <c r="BM92" s="512"/>
      <c r="BN92" s="513"/>
    </row>
    <row r="93" spans="1:66" s="3" customFormat="1">
      <c r="A93" s="437">
        <v>0</v>
      </c>
      <c r="B93" s="439" t="s">
        <v>160</v>
      </c>
      <c r="C93" s="207" t="s">
        <v>48</v>
      </c>
      <c r="D93" s="207" t="s">
        <v>676</v>
      </c>
      <c r="E93" s="511">
        <v>5.2215767197494136</v>
      </c>
      <c r="F93" s="511">
        <v>5.2626039908139832</v>
      </c>
      <c r="G93" s="511">
        <v>5.2613627492528225</v>
      </c>
      <c r="H93" s="511">
        <v>5.3244329877002814</v>
      </c>
      <c r="I93" s="511">
        <v>5.4309750365204739</v>
      </c>
      <c r="J93" s="511">
        <v>5.5120360360862035</v>
      </c>
      <c r="K93" s="511">
        <v>5.6156178570011894</v>
      </c>
      <c r="L93" s="511">
        <v>5.7011042761437905</v>
      </c>
      <c r="M93" s="511">
        <v>5.762791051213056</v>
      </c>
      <c r="N93" s="511">
        <v>5.8208438234828153</v>
      </c>
      <c r="O93" s="511">
        <v>5.8753716113267895</v>
      </c>
      <c r="P93" s="511">
        <v>5.926474756627452</v>
      </c>
      <c r="Q93" s="511">
        <v>5.9742413650334747</v>
      </c>
      <c r="R93" s="511">
        <v>6.0187533700126039</v>
      </c>
      <c r="S93" s="511">
        <v>6.0600835930028678</v>
      </c>
      <c r="T93" s="511">
        <v>6.0982980057773135</v>
      </c>
      <c r="U93" s="511">
        <v>6.1334554990110073</v>
      </c>
      <c r="V93" s="511">
        <v>6.1656103092135908</v>
      </c>
      <c r="W93" s="511">
        <v>6.1948092205003968</v>
      </c>
      <c r="X93" s="511">
        <v>6.2210955279909141</v>
      </c>
      <c r="Y93" s="511">
        <v>6.2445056520823945</v>
      </c>
      <c r="Z93" s="511">
        <v>6.2650738204922085</v>
      </c>
      <c r="AA93" s="511">
        <v>6.2828273305135109</v>
      </c>
      <c r="AB93" s="511">
        <v>6.2977909844941831</v>
      </c>
      <c r="AC93" s="511">
        <v>6.3099849684234917</v>
      </c>
      <c r="AD93" s="511">
        <v>6.3194256362493748</v>
      </c>
      <c r="AE93" s="511">
        <v>6.3194256362493748</v>
      </c>
      <c r="AF93" s="511">
        <v>6.3194256362493748</v>
      </c>
      <c r="AG93" s="511">
        <v>6.3194256362493748</v>
      </c>
      <c r="AH93" s="511">
        <v>6.3194256362493748</v>
      </c>
      <c r="AI93" s="511">
        <v>6.3194256362493748</v>
      </c>
      <c r="AJ93" s="511">
        <v>6.3194256362493748</v>
      </c>
      <c r="AK93" s="511">
        <v>6.3194256362493748</v>
      </c>
      <c r="AL93" s="511">
        <v>6.3194256362493748</v>
      </c>
      <c r="AM93" s="511">
        <v>6.3194256362493748</v>
      </c>
      <c r="AN93" s="511">
        <v>6.3194256362493748</v>
      </c>
      <c r="AO93" s="511">
        <v>6.3194256362493748</v>
      </c>
      <c r="AP93" s="511">
        <v>6.3194256362493748</v>
      </c>
      <c r="AQ93" s="511">
        <v>6.3194256362493748</v>
      </c>
      <c r="AR93" s="511">
        <v>6.3194256362493748</v>
      </c>
      <c r="AS93" s="511">
        <v>6.3194256362493748</v>
      </c>
      <c r="AT93" s="511">
        <v>6.3194256362493748</v>
      </c>
      <c r="AU93" s="511">
        <v>6.3194256362493748</v>
      </c>
      <c r="AV93" s="511">
        <v>6.3194256362493748</v>
      </c>
      <c r="AW93" s="511">
        <v>6.3194256362493748</v>
      </c>
      <c r="AX93" s="511">
        <v>6.3194256362493748</v>
      </c>
      <c r="AY93" s="511">
        <v>6.3194256362493748</v>
      </c>
      <c r="AZ93" s="511">
        <v>6.3194256362493748</v>
      </c>
      <c r="BA93" s="511">
        <v>6.3194256362493748</v>
      </c>
      <c r="BB93" s="511">
        <v>6.3194256362493748</v>
      </c>
      <c r="BC93" s="511">
        <v>6.3194256362493748</v>
      </c>
      <c r="BD93" s="511">
        <v>6.3194256362493748</v>
      </c>
      <c r="BE93" s="511">
        <v>6.3194256362493748</v>
      </c>
      <c r="BF93" s="511">
        <v>6.3194256362493748</v>
      </c>
      <c r="BG93" s="511">
        <v>6.3194256362493748</v>
      </c>
      <c r="BH93" s="511">
        <v>6.3194256362493748</v>
      </c>
      <c r="BI93" s="512"/>
      <c r="BJ93" s="512"/>
      <c r="BK93" s="512"/>
      <c r="BL93" s="512"/>
      <c r="BM93" s="512"/>
      <c r="BN93" s="513"/>
    </row>
    <row r="94" spans="1:66" s="3" customFormat="1">
      <c r="A94" s="437">
        <v>0</v>
      </c>
      <c r="B94" s="439" t="s">
        <v>161</v>
      </c>
      <c r="C94" s="516" t="s">
        <v>689</v>
      </c>
      <c r="D94" s="207" t="s">
        <v>674</v>
      </c>
      <c r="E94" s="511">
        <v>5.8645714470403272</v>
      </c>
      <c r="F94" s="511">
        <v>5.9106508930293558</v>
      </c>
      <c r="G94" s="511">
        <v>5.9092568026598835</v>
      </c>
      <c r="H94" s="511">
        <v>5.9800936282796258</v>
      </c>
      <c r="I94" s="511">
        <v>6.0997554643409098</v>
      </c>
      <c r="J94" s="511">
        <v>6.190798467065294</v>
      </c>
      <c r="K94" s="511">
        <v>6.3071355472182846</v>
      </c>
      <c r="L94" s="511">
        <v>6.4031489239665778</v>
      </c>
      <c r="M94" s="511">
        <v>6.4724319239391557</v>
      </c>
      <c r="N94" s="511">
        <v>6.5376334232079643</v>
      </c>
      <c r="O94" s="511">
        <v>6.5988758648732446</v>
      </c>
      <c r="P94" s="511">
        <v>6.6562719471046288</v>
      </c>
      <c r="Q94" s="511">
        <v>6.7099206250452186</v>
      </c>
      <c r="R94" s="511">
        <v>6.7599139216032826</v>
      </c>
      <c r="S94" s="511">
        <v>6.8063336255849842</v>
      </c>
      <c r="T94" s="511">
        <v>6.849253832650942</v>
      </c>
      <c r="U94" s="511">
        <v>6.8887406853841391</v>
      </c>
      <c r="V94" s="511">
        <v>6.9248550990794948</v>
      </c>
      <c r="W94" s="511">
        <v>6.957649618935843</v>
      </c>
      <c r="X94" s="511">
        <v>6.9871728715146935</v>
      </c>
      <c r="Y94" s="511">
        <v>7.0134657620891634</v>
      </c>
      <c r="Z94" s="511">
        <v>7.0365667332417807</v>
      </c>
      <c r="AA94" s="511">
        <v>7.056506443705457</v>
      </c>
      <c r="AB94" s="511">
        <v>7.0733127500355977</v>
      </c>
      <c r="AC94" s="511">
        <v>7.0870083239619586</v>
      </c>
      <c r="AD94" s="511">
        <v>7.0976115332882257</v>
      </c>
      <c r="AE94" s="511">
        <v>7.0976115332882257</v>
      </c>
      <c r="AF94" s="511">
        <v>7.0976115332882257</v>
      </c>
      <c r="AG94" s="511">
        <v>7.0976115332882257</v>
      </c>
      <c r="AH94" s="511">
        <v>7.0976115332882257</v>
      </c>
      <c r="AI94" s="511">
        <v>7.0976115332882257</v>
      </c>
      <c r="AJ94" s="511">
        <v>7.0976115332882257</v>
      </c>
      <c r="AK94" s="511">
        <v>7.0976115332882257</v>
      </c>
      <c r="AL94" s="511">
        <v>7.0976115332882257</v>
      </c>
      <c r="AM94" s="511">
        <v>7.0976115332882257</v>
      </c>
      <c r="AN94" s="511">
        <v>7.0976115332882257</v>
      </c>
      <c r="AO94" s="511">
        <v>7.0976115332882257</v>
      </c>
      <c r="AP94" s="511">
        <v>7.0976115332882257</v>
      </c>
      <c r="AQ94" s="511">
        <v>7.0976115332882257</v>
      </c>
      <c r="AR94" s="511">
        <v>7.0976115332882257</v>
      </c>
      <c r="AS94" s="511">
        <v>7.0976115332882257</v>
      </c>
      <c r="AT94" s="511">
        <v>7.0976115332882257</v>
      </c>
      <c r="AU94" s="511">
        <v>7.0976115332882257</v>
      </c>
      <c r="AV94" s="511">
        <v>7.0976115332882257</v>
      </c>
      <c r="AW94" s="511">
        <v>7.0976115332882257</v>
      </c>
      <c r="AX94" s="511">
        <v>7.0976115332882257</v>
      </c>
      <c r="AY94" s="511">
        <v>7.0976115332882257</v>
      </c>
      <c r="AZ94" s="511">
        <v>7.0976115332882257</v>
      </c>
      <c r="BA94" s="511">
        <v>7.0976115332882257</v>
      </c>
      <c r="BB94" s="511">
        <v>7.0976115332882257</v>
      </c>
      <c r="BC94" s="511">
        <v>7.0976115332882257</v>
      </c>
      <c r="BD94" s="511">
        <v>7.0976115332882257</v>
      </c>
      <c r="BE94" s="511">
        <v>7.0976115332882257</v>
      </c>
      <c r="BF94" s="511">
        <v>7.0976115332882257</v>
      </c>
      <c r="BG94" s="511">
        <v>7.0976115332882257</v>
      </c>
      <c r="BH94" s="511">
        <v>7.0976115332882257</v>
      </c>
      <c r="BI94" s="512"/>
      <c r="BJ94" s="512"/>
      <c r="BK94" s="512"/>
      <c r="BL94" s="512"/>
      <c r="BM94" s="512"/>
      <c r="BN94" s="513"/>
    </row>
    <row r="95" spans="1:66" s="3" customFormat="1">
      <c r="A95" s="437">
        <v>0</v>
      </c>
      <c r="B95" s="439" t="s">
        <v>215</v>
      </c>
      <c r="C95" s="207" t="s">
        <v>42</v>
      </c>
      <c r="D95" s="207" t="s">
        <v>674</v>
      </c>
      <c r="E95" s="511">
        <v>3.3162357267219535</v>
      </c>
      <c r="F95" s="511">
        <v>3.3508150412036359</v>
      </c>
      <c r="G95" s="511">
        <v>3.3497675857329137</v>
      </c>
      <c r="H95" s="511">
        <v>3.4030926017864767</v>
      </c>
      <c r="I95" s="511">
        <v>3.4936393616646577</v>
      </c>
      <c r="J95" s="511">
        <v>3.5629194177733896</v>
      </c>
      <c r="K95" s="511">
        <v>3.6519304631980671</v>
      </c>
      <c r="L95" s="511">
        <v>3.7257954975498748</v>
      </c>
      <c r="M95" s="511">
        <v>3.7793209416136695</v>
      </c>
      <c r="N95" s="511">
        <v>3.8298637817245376</v>
      </c>
      <c r="O95" s="511">
        <v>3.8774872963314642</v>
      </c>
      <c r="P95" s="511">
        <v>3.9222505647206476</v>
      </c>
      <c r="Q95" s="511">
        <v>3.9642049697386241</v>
      </c>
      <c r="R95" s="511">
        <v>4.0033991798049966</v>
      </c>
      <c r="S95" s="511">
        <v>4.0398762922154008</v>
      </c>
      <c r="T95" s="511">
        <v>4.0736755775273377</v>
      </c>
      <c r="U95" s="511">
        <v>4.1048320658583064</v>
      </c>
      <c r="V95" s="511">
        <v>4.1333785171604553</v>
      </c>
      <c r="W95" s="511">
        <v>4.1593427842329982</v>
      </c>
      <c r="X95" s="511">
        <v>4.1827511966763371</v>
      </c>
      <c r="Y95" s="511">
        <v>4.203625434438786</v>
      </c>
      <c r="Z95" s="511">
        <v>4.2219865994064367</v>
      </c>
      <c r="AA95" s="511">
        <v>4.2378509063773659</v>
      </c>
      <c r="AB95" s="511">
        <v>4.2512335691018839</v>
      </c>
      <c r="AC95" s="511">
        <v>4.2621468475269015</v>
      </c>
      <c r="AD95" s="511">
        <v>4.2706006993471082</v>
      </c>
      <c r="AE95" s="511">
        <v>4.2706006993471082</v>
      </c>
      <c r="AF95" s="511">
        <v>4.2706006993471082</v>
      </c>
      <c r="AG95" s="511">
        <v>4.2706006993471082</v>
      </c>
      <c r="AH95" s="511">
        <v>4.2706006993471082</v>
      </c>
      <c r="AI95" s="511">
        <v>4.2706006993471082</v>
      </c>
      <c r="AJ95" s="511">
        <v>4.2706006993471082</v>
      </c>
      <c r="AK95" s="511">
        <v>4.2706006993471082</v>
      </c>
      <c r="AL95" s="511">
        <v>4.2706006993471082</v>
      </c>
      <c r="AM95" s="511">
        <v>4.2706006993471082</v>
      </c>
      <c r="AN95" s="511">
        <v>4.2706006993471082</v>
      </c>
      <c r="AO95" s="511">
        <v>4.2706006993471082</v>
      </c>
      <c r="AP95" s="511">
        <v>4.2706006993471082</v>
      </c>
      <c r="AQ95" s="511">
        <v>4.2706006993471082</v>
      </c>
      <c r="AR95" s="511">
        <v>4.2706006993471082</v>
      </c>
      <c r="AS95" s="511">
        <v>4.2706006993471082</v>
      </c>
      <c r="AT95" s="511">
        <v>4.2706006993471082</v>
      </c>
      <c r="AU95" s="511">
        <v>4.2706006993471082</v>
      </c>
      <c r="AV95" s="511">
        <v>4.2706006993471082</v>
      </c>
      <c r="AW95" s="511">
        <v>4.2706006993471082</v>
      </c>
      <c r="AX95" s="511">
        <v>4.2706006993471082</v>
      </c>
      <c r="AY95" s="511">
        <v>4.2706006993471082</v>
      </c>
      <c r="AZ95" s="511">
        <v>4.2706006993471082</v>
      </c>
      <c r="BA95" s="511">
        <v>4.2706006993471082</v>
      </c>
      <c r="BB95" s="511">
        <v>4.2706006993471082</v>
      </c>
      <c r="BC95" s="511">
        <v>4.2706006993471082</v>
      </c>
      <c r="BD95" s="511">
        <v>4.2706006993471082</v>
      </c>
      <c r="BE95" s="511">
        <v>4.2706006993471082</v>
      </c>
      <c r="BF95" s="511">
        <v>4.2706006993471082</v>
      </c>
      <c r="BG95" s="511">
        <v>4.2706006993471082</v>
      </c>
      <c r="BH95" s="511">
        <v>4.2706006993471082</v>
      </c>
      <c r="BI95" s="512"/>
      <c r="BJ95" s="512"/>
      <c r="BK95" s="512"/>
      <c r="BL95" s="512"/>
      <c r="BM95" s="512"/>
      <c r="BN95" s="513"/>
    </row>
    <row r="96" spans="1:66" s="3" customFormat="1">
      <c r="A96" s="437">
        <v>0</v>
      </c>
      <c r="B96" s="439" t="s">
        <v>162</v>
      </c>
      <c r="C96" s="207" t="s">
        <v>163</v>
      </c>
      <c r="D96" s="207" t="s">
        <v>674</v>
      </c>
      <c r="E96" s="511">
        <v>3.1033486011441935</v>
      </c>
      <c r="F96" s="511">
        <v>3.1357080822150185</v>
      </c>
      <c r="G96" s="511">
        <v>3.1347278685819426</v>
      </c>
      <c r="H96" s="511">
        <v>3.184629663150508</v>
      </c>
      <c r="I96" s="511">
        <v>3.2693637362870565</v>
      </c>
      <c r="J96" s="511">
        <v>3.3341963305082003</v>
      </c>
      <c r="K96" s="511">
        <v>3.4174932750164566</v>
      </c>
      <c r="L96" s="511">
        <v>3.4866165129039328</v>
      </c>
      <c r="M96" s="511">
        <v>3.536705868923625</v>
      </c>
      <c r="N96" s="511">
        <v>3.5840040904861081</v>
      </c>
      <c r="O96" s="511">
        <v>3.628570393854134</v>
      </c>
      <c r="P96" s="511">
        <v>3.6704600656946611</v>
      </c>
      <c r="Q96" s="511">
        <v>3.7097211903111167</v>
      </c>
      <c r="R96" s="511">
        <v>3.7463993118337573</v>
      </c>
      <c r="S96" s="511">
        <v>3.7805347609094797</v>
      </c>
      <c r="T96" s="511">
        <v>3.8121642871060848</v>
      </c>
      <c r="U96" s="511">
        <v>3.8413206717681772</v>
      </c>
      <c r="V96" s="511">
        <v>3.8680345718092108</v>
      </c>
      <c r="W96" s="511">
        <v>3.8923320520064215</v>
      </c>
      <c r="X96" s="511">
        <v>3.9142377517206119</v>
      </c>
      <c r="Y96" s="511">
        <v>3.9337719591468381</v>
      </c>
      <c r="Z96" s="511">
        <v>3.9509544215268759</v>
      </c>
      <c r="AA96" s="511">
        <v>3.9658003127431254</v>
      </c>
      <c r="AB96" s="511">
        <v>3.9783238698928973</v>
      </c>
      <c r="AC96" s="511">
        <v>3.9885365658907337</v>
      </c>
      <c r="AD96" s="511">
        <v>3.9964477191929908</v>
      </c>
      <c r="AE96" s="511">
        <v>3.9964477191929908</v>
      </c>
      <c r="AF96" s="511">
        <v>3.9964477191929908</v>
      </c>
      <c r="AG96" s="511">
        <v>3.9964477191929908</v>
      </c>
      <c r="AH96" s="511">
        <v>3.9964477191929908</v>
      </c>
      <c r="AI96" s="511">
        <v>3.9964477191929908</v>
      </c>
      <c r="AJ96" s="511">
        <v>3.9964477191929908</v>
      </c>
      <c r="AK96" s="511">
        <v>3.9964477191929908</v>
      </c>
      <c r="AL96" s="511">
        <v>3.9964477191929908</v>
      </c>
      <c r="AM96" s="511">
        <v>3.9964477191929908</v>
      </c>
      <c r="AN96" s="511">
        <v>3.9964477191929908</v>
      </c>
      <c r="AO96" s="511">
        <v>3.9964477191929908</v>
      </c>
      <c r="AP96" s="511">
        <v>3.9964477191929908</v>
      </c>
      <c r="AQ96" s="511">
        <v>3.9964477191929908</v>
      </c>
      <c r="AR96" s="511">
        <v>3.9964477191929908</v>
      </c>
      <c r="AS96" s="511">
        <v>3.9964477191929908</v>
      </c>
      <c r="AT96" s="511">
        <v>3.9964477191929908</v>
      </c>
      <c r="AU96" s="511">
        <v>3.9964477191929908</v>
      </c>
      <c r="AV96" s="511">
        <v>3.9964477191929908</v>
      </c>
      <c r="AW96" s="511">
        <v>3.9964477191929908</v>
      </c>
      <c r="AX96" s="511">
        <v>3.9964477191929908</v>
      </c>
      <c r="AY96" s="511">
        <v>3.9964477191929908</v>
      </c>
      <c r="AZ96" s="511">
        <v>3.9964477191929908</v>
      </c>
      <c r="BA96" s="511">
        <v>3.9964477191929908</v>
      </c>
      <c r="BB96" s="511">
        <v>3.9964477191929908</v>
      </c>
      <c r="BC96" s="511">
        <v>3.9964477191929908</v>
      </c>
      <c r="BD96" s="511">
        <v>3.9964477191929908</v>
      </c>
      <c r="BE96" s="511">
        <v>3.9964477191929908</v>
      </c>
      <c r="BF96" s="511">
        <v>3.9964477191929908</v>
      </c>
      <c r="BG96" s="511">
        <v>3.9964477191929908</v>
      </c>
      <c r="BH96" s="511">
        <v>3.9964477191929908</v>
      </c>
      <c r="BI96" s="512"/>
      <c r="BJ96" s="512"/>
      <c r="BK96" s="512"/>
      <c r="BL96" s="512"/>
      <c r="BM96" s="512"/>
      <c r="BN96" s="513"/>
    </row>
    <row r="97" spans="1:66" s="3" customFormat="1">
      <c r="A97" s="437">
        <v>0</v>
      </c>
      <c r="B97" s="439" t="s">
        <v>164</v>
      </c>
      <c r="C97" s="207" t="s">
        <v>37</v>
      </c>
      <c r="D97" s="207" t="s">
        <v>674</v>
      </c>
      <c r="E97" s="511">
        <v>2.617013605480548</v>
      </c>
      <c r="F97" s="511">
        <v>2.6443019359624724</v>
      </c>
      <c r="G97" s="511">
        <v>2.643475334525208</v>
      </c>
      <c r="H97" s="511">
        <v>2.6855568703461214</v>
      </c>
      <c r="I97" s="511">
        <v>2.7570120146906443</v>
      </c>
      <c r="J97" s="511">
        <v>2.8116845001126096</v>
      </c>
      <c r="K97" s="511">
        <v>2.8819277325334514</v>
      </c>
      <c r="L97" s="511">
        <v>2.940218462082719</v>
      </c>
      <c r="M97" s="511">
        <v>2.9824581660415213</v>
      </c>
      <c r="N97" s="511">
        <v>3.0223441425310504</v>
      </c>
      <c r="O97" s="511">
        <v>3.0599263278572804</v>
      </c>
      <c r="P97" s="511">
        <v>3.0952513445490424</v>
      </c>
      <c r="Q97" s="511">
        <v>3.1283597414754625</v>
      </c>
      <c r="R97" s="511">
        <v>3.1592899254105928</v>
      </c>
      <c r="S97" s="511">
        <v>3.1880759066656204</v>
      </c>
      <c r="T97" s="511">
        <v>3.2147486756742008</v>
      </c>
      <c r="U97" s="511">
        <v>3.2393358765188585</v>
      </c>
      <c r="V97" s="511">
        <v>3.2618633617768973</v>
      </c>
      <c r="W97" s="511">
        <v>3.2823531115367377</v>
      </c>
      <c r="X97" s="511">
        <v>3.3008259038516172</v>
      </c>
      <c r="Y97" s="511">
        <v>3.3172988474931611</v>
      </c>
      <c r="Z97" s="511">
        <v>3.3317885950541144</v>
      </c>
      <c r="AA97" s="511">
        <v>3.3443079424726041</v>
      </c>
      <c r="AB97" s="511">
        <v>3.3548688957080488</v>
      </c>
      <c r="AC97" s="511">
        <v>3.3634811297204061</v>
      </c>
      <c r="AD97" s="511">
        <v>3.3701525026430019</v>
      </c>
      <c r="AE97" s="511">
        <v>3.3701525026430019</v>
      </c>
      <c r="AF97" s="511">
        <v>3.3701525026430019</v>
      </c>
      <c r="AG97" s="511">
        <v>3.3701525026430019</v>
      </c>
      <c r="AH97" s="511">
        <v>3.3701525026430019</v>
      </c>
      <c r="AI97" s="511">
        <v>3.3701525026430019</v>
      </c>
      <c r="AJ97" s="511">
        <v>3.3701525026430019</v>
      </c>
      <c r="AK97" s="511">
        <v>3.3701525026430019</v>
      </c>
      <c r="AL97" s="511">
        <v>3.3701525026430019</v>
      </c>
      <c r="AM97" s="511">
        <v>3.3701525026430019</v>
      </c>
      <c r="AN97" s="511">
        <v>3.3701525026430019</v>
      </c>
      <c r="AO97" s="511">
        <v>3.3701525026430019</v>
      </c>
      <c r="AP97" s="511">
        <v>3.3701525026430019</v>
      </c>
      <c r="AQ97" s="511">
        <v>3.3701525026430019</v>
      </c>
      <c r="AR97" s="511">
        <v>3.3701525026430019</v>
      </c>
      <c r="AS97" s="511">
        <v>3.3701525026430019</v>
      </c>
      <c r="AT97" s="511">
        <v>3.3701525026430019</v>
      </c>
      <c r="AU97" s="511">
        <v>3.3701525026430019</v>
      </c>
      <c r="AV97" s="511">
        <v>3.3701525026430019</v>
      </c>
      <c r="AW97" s="511">
        <v>3.3701525026430019</v>
      </c>
      <c r="AX97" s="511">
        <v>3.3701525026430019</v>
      </c>
      <c r="AY97" s="511">
        <v>3.3701525026430019</v>
      </c>
      <c r="AZ97" s="511">
        <v>3.3701525026430019</v>
      </c>
      <c r="BA97" s="511">
        <v>3.3701525026430019</v>
      </c>
      <c r="BB97" s="511">
        <v>3.3701525026430019</v>
      </c>
      <c r="BC97" s="511">
        <v>3.3701525026430019</v>
      </c>
      <c r="BD97" s="511">
        <v>3.3701525026430019</v>
      </c>
      <c r="BE97" s="511">
        <v>3.3701525026430019</v>
      </c>
      <c r="BF97" s="511">
        <v>3.3701525026430019</v>
      </c>
      <c r="BG97" s="511">
        <v>3.3701525026430019</v>
      </c>
      <c r="BH97" s="511">
        <v>3.3701525026430019</v>
      </c>
      <c r="BI97" s="512"/>
      <c r="BJ97" s="512"/>
      <c r="BK97" s="512"/>
      <c r="BL97" s="512"/>
      <c r="BM97" s="512"/>
      <c r="BN97" s="513"/>
    </row>
    <row r="98" spans="1:66" s="3" customFormat="1">
      <c r="A98" s="437">
        <v>0</v>
      </c>
      <c r="B98" s="439" t="s">
        <v>71</v>
      </c>
      <c r="C98" s="207" t="s">
        <v>87</v>
      </c>
      <c r="D98" s="207" t="s">
        <v>674</v>
      </c>
      <c r="E98" s="511">
        <v>2.6888175444507914</v>
      </c>
      <c r="F98" s="511">
        <v>2.7168545946231371</v>
      </c>
      <c r="G98" s="511">
        <v>2.7160053134263831</v>
      </c>
      <c r="H98" s="511">
        <v>2.7592414554073605</v>
      </c>
      <c r="I98" s="511">
        <v>2.832657140122357</v>
      </c>
      <c r="J98" s="511">
        <v>2.8888296940951199</v>
      </c>
      <c r="K98" s="511">
        <v>2.9610002152252197</v>
      </c>
      <c r="L98" s="511">
        <v>3.0208902883844408</v>
      </c>
      <c r="M98" s="511">
        <v>3.0642889382191179</v>
      </c>
      <c r="N98" s="511">
        <v>3.1052692805215054</v>
      </c>
      <c r="O98" s="511">
        <v>3.1438826217178772</v>
      </c>
      <c r="P98" s="511">
        <v>3.1801768635360759</v>
      </c>
      <c r="Q98" s="511">
        <v>3.2141936673990621</v>
      </c>
      <c r="R98" s="511">
        <v>3.245972493861295</v>
      </c>
      <c r="S98" s="511">
        <v>3.2755482863870422</v>
      </c>
      <c r="T98" s="511">
        <v>3.302952885705579</v>
      </c>
      <c r="U98" s="511">
        <v>3.328214694380017</v>
      </c>
      <c r="V98" s="511">
        <v>3.3513602743140769</v>
      </c>
      <c r="W98" s="511">
        <v>3.3724122086717312</v>
      </c>
      <c r="X98" s="511">
        <v>3.3913918456011016</v>
      </c>
      <c r="Y98" s="511">
        <v>3.4083167632933042</v>
      </c>
      <c r="Z98" s="511">
        <v>3.4232040712442311</v>
      </c>
      <c r="AA98" s="511">
        <v>3.4360669164787438</v>
      </c>
      <c r="AB98" s="511">
        <v>3.4469176343680661</v>
      </c>
      <c r="AC98" s="511">
        <v>3.4557661653274954</v>
      </c>
      <c r="AD98" s="511">
        <v>3.4626205830967738</v>
      </c>
      <c r="AE98" s="511">
        <v>3.4626205830967738</v>
      </c>
      <c r="AF98" s="511">
        <v>3.4626205830967738</v>
      </c>
      <c r="AG98" s="511">
        <v>3.4626205830967738</v>
      </c>
      <c r="AH98" s="511">
        <v>3.4626205830967738</v>
      </c>
      <c r="AI98" s="511">
        <v>3.4626205830967738</v>
      </c>
      <c r="AJ98" s="511">
        <v>3.4626205830967738</v>
      </c>
      <c r="AK98" s="511">
        <v>3.4626205830967738</v>
      </c>
      <c r="AL98" s="511">
        <v>3.4626205830967738</v>
      </c>
      <c r="AM98" s="511">
        <v>3.4626205830967738</v>
      </c>
      <c r="AN98" s="511">
        <v>3.4626205830967738</v>
      </c>
      <c r="AO98" s="511">
        <v>3.4626205830967738</v>
      </c>
      <c r="AP98" s="511">
        <v>3.4626205830967738</v>
      </c>
      <c r="AQ98" s="511">
        <v>3.4626205830967738</v>
      </c>
      <c r="AR98" s="511">
        <v>3.4626205830967738</v>
      </c>
      <c r="AS98" s="511">
        <v>3.4626205830967738</v>
      </c>
      <c r="AT98" s="511">
        <v>3.4626205830967738</v>
      </c>
      <c r="AU98" s="511">
        <v>3.4626205830967738</v>
      </c>
      <c r="AV98" s="511">
        <v>3.4626205830967738</v>
      </c>
      <c r="AW98" s="511">
        <v>3.4626205830967738</v>
      </c>
      <c r="AX98" s="511">
        <v>3.4626205830967738</v>
      </c>
      <c r="AY98" s="511">
        <v>3.4626205830967738</v>
      </c>
      <c r="AZ98" s="511">
        <v>3.4626205830967738</v>
      </c>
      <c r="BA98" s="511">
        <v>3.4626205830967738</v>
      </c>
      <c r="BB98" s="511">
        <v>3.4626205830967738</v>
      </c>
      <c r="BC98" s="511">
        <v>3.4626205830967738</v>
      </c>
      <c r="BD98" s="511">
        <v>3.4626205830967738</v>
      </c>
      <c r="BE98" s="511">
        <v>3.4626205830967738</v>
      </c>
      <c r="BF98" s="511">
        <v>3.4626205830967738</v>
      </c>
      <c r="BG98" s="511">
        <v>3.4626205830967738</v>
      </c>
      <c r="BH98" s="511">
        <v>3.4626205830967738</v>
      </c>
      <c r="BI98" s="512"/>
      <c r="BJ98" s="512"/>
      <c r="BK98" s="512"/>
      <c r="BL98" s="512"/>
      <c r="BM98" s="512"/>
      <c r="BN98" s="513"/>
    </row>
    <row r="99" spans="1:66" s="3" customFormat="1">
      <c r="A99" s="437">
        <v>0</v>
      </c>
      <c r="B99" s="439" t="s">
        <v>165</v>
      </c>
      <c r="C99" s="207" t="s">
        <v>249</v>
      </c>
      <c r="D99" s="207" t="s">
        <v>674</v>
      </c>
      <c r="E99" s="511">
        <v>3.2973124330143784</v>
      </c>
      <c r="F99" s="511">
        <v>3.3316944290367996</v>
      </c>
      <c r="G99" s="511">
        <v>3.3306529506163089</v>
      </c>
      <c r="H99" s="511">
        <v>3.3836736804176577</v>
      </c>
      <c r="I99" s="511">
        <v>3.4737037572031269</v>
      </c>
      <c r="J99" s="511">
        <v>3.5425884834988248</v>
      </c>
      <c r="K99" s="511">
        <v>3.6310916090123158</v>
      </c>
      <c r="L99" s="511">
        <v>3.7045351504863717</v>
      </c>
      <c r="M99" s="511">
        <v>3.7577551646041929</v>
      </c>
      <c r="N99" s="511">
        <v>3.8080095942741123</v>
      </c>
      <c r="O99" s="511">
        <v>3.8553613568620162</v>
      </c>
      <c r="P99" s="511">
        <v>3.8998691945325041</v>
      </c>
      <c r="Q99" s="511">
        <v>3.9415841969283796</v>
      </c>
      <c r="R99" s="511">
        <v>3.9805547547547304</v>
      </c>
      <c r="S99" s="511">
        <v>4.0168237193829421</v>
      </c>
      <c r="T99" s="511">
        <v>4.0504301372826159</v>
      </c>
      <c r="U99" s="511">
        <v>4.0814088386803968</v>
      </c>
      <c r="V99" s="511">
        <v>4.1097923965917209</v>
      </c>
      <c r="W99" s="511">
        <v>4.1356085048805689</v>
      </c>
      <c r="X99" s="511">
        <v>4.1588833429038736</v>
      </c>
      <c r="Y99" s="511">
        <v>4.1796384668985898</v>
      </c>
      <c r="Z99" s="511">
        <v>4.1978948583380218</v>
      </c>
      <c r="AA99" s="511">
        <v>4.2136686394944372</v>
      </c>
      <c r="AB99" s="511">
        <v>4.2269749373045782</v>
      </c>
      <c r="AC99" s="511">
        <v>4.2378259417569453</v>
      </c>
      <c r="AD99" s="511">
        <v>4.2462315537250621</v>
      </c>
      <c r="AE99" s="511">
        <v>4.2462315537250621</v>
      </c>
      <c r="AF99" s="511">
        <v>4.2462315537250621</v>
      </c>
      <c r="AG99" s="511">
        <v>4.2462315537250621</v>
      </c>
      <c r="AH99" s="511">
        <v>4.2462315537250621</v>
      </c>
      <c r="AI99" s="511">
        <v>4.2462315537250621</v>
      </c>
      <c r="AJ99" s="511">
        <v>4.2462315537250621</v>
      </c>
      <c r="AK99" s="511">
        <v>4.2462315537250621</v>
      </c>
      <c r="AL99" s="511">
        <v>4.2462315537250621</v>
      </c>
      <c r="AM99" s="511">
        <v>4.2462315537250621</v>
      </c>
      <c r="AN99" s="511">
        <v>4.2462315537250621</v>
      </c>
      <c r="AO99" s="511">
        <v>4.2462315537250621</v>
      </c>
      <c r="AP99" s="511">
        <v>4.2462315537250621</v>
      </c>
      <c r="AQ99" s="511">
        <v>4.2462315537250621</v>
      </c>
      <c r="AR99" s="511">
        <v>4.2462315537250621</v>
      </c>
      <c r="AS99" s="511">
        <v>4.2462315537250621</v>
      </c>
      <c r="AT99" s="511">
        <v>4.2462315537250621</v>
      </c>
      <c r="AU99" s="511">
        <v>4.2462315537250621</v>
      </c>
      <c r="AV99" s="511">
        <v>4.2462315537250621</v>
      </c>
      <c r="AW99" s="511">
        <v>4.2462315537250621</v>
      </c>
      <c r="AX99" s="511">
        <v>4.2462315537250621</v>
      </c>
      <c r="AY99" s="511">
        <v>4.2462315537250621</v>
      </c>
      <c r="AZ99" s="511">
        <v>4.2462315537250621</v>
      </c>
      <c r="BA99" s="511">
        <v>4.2462315537250621</v>
      </c>
      <c r="BB99" s="511">
        <v>4.2462315537250621</v>
      </c>
      <c r="BC99" s="511">
        <v>4.2462315537250621</v>
      </c>
      <c r="BD99" s="511">
        <v>4.2462315537250621</v>
      </c>
      <c r="BE99" s="511">
        <v>4.2462315537250621</v>
      </c>
      <c r="BF99" s="511">
        <v>4.2462315537250621</v>
      </c>
      <c r="BG99" s="511">
        <v>4.2462315537250621</v>
      </c>
      <c r="BH99" s="511">
        <v>4.2462315537250621</v>
      </c>
      <c r="BI99" s="512"/>
      <c r="BJ99" s="512"/>
      <c r="BK99" s="512"/>
      <c r="BL99" s="512"/>
      <c r="BM99" s="512"/>
      <c r="BN99" s="513"/>
    </row>
    <row r="100" spans="1:66" s="3" customFormat="1">
      <c r="A100" s="437">
        <v>0</v>
      </c>
      <c r="B100" s="439" t="s">
        <v>166</v>
      </c>
      <c r="C100" s="207" t="s">
        <v>167</v>
      </c>
      <c r="D100" s="207" t="s">
        <v>674</v>
      </c>
      <c r="E100" s="511">
        <v>3.449120677324236</v>
      </c>
      <c r="F100" s="511">
        <v>3.4850856202338774</v>
      </c>
      <c r="G100" s="511">
        <v>3.4839961921532581</v>
      </c>
      <c r="H100" s="511">
        <v>3.5394579960313544</v>
      </c>
      <c r="I100" s="511">
        <v>3.6336330570030477</v>
      </c>
      <c r="J100" s="511">
        <v>3.7056892356773585</v>
      </c>
      <c r="K100" s="511">
        <v>3.798267044549823</v>
      </c>
      <c r="L100" s="511">
        <v>3.875091926225505</v>
      </c>
      <c r="M100" s="511">
        <v>3.9307621894687896</v>
      </c>
      <c r="N100" s="511">
        <v>3.9833303327742744</v>
      </c>
      <c r="O100" s="511">
        <v>4.0328621702229865</v>
      </c>
      <c r="P100" s="511">
        <v>4.0794191484684275</v>
      </c>
      <c r="Q100" s="511">
        <v>4.1230547093202414</v>
      </c>
      <c r="R100" s="511">
        <v>4.1638194713912862</v>
      </c>
      <c r="S100" s="511">
        <v>4.2017582589298215</v>
      </c>
      <c r="T100" s="511">
        <v>4.236911916104674</v>
      </c>
      <c r="U100" s="511">
        <v>4.2693168767259086</v>
      </c>
      <c r="V100" s="511">
        <v>4.2990072134703947</v>
      </c>
      <c r="W100" s="511">
        <v>4.3260118952274418</v>
      </c>
      <c r="X100" s="511">
        <v>4.3503583066514162</v>
      </c>
      <c r="Y100" s="511">
        <v>4.3720689964282897</v>
      </c>
      <c r="Z100" s="511">
        <v>4.3911659120182698</v>
      </c>
      <c r="AA100" s="511">
        <v>4.4076659179629427</v>
      </c>
      <c r="AB100" s="511">
        <v>4.4215848376431248</v>
      </c>
      <c r="AC100" s="511">
        <v>4.432935422274312</v>
      </c>
      <c r="AD100" s="511">
        <v>4.4417280285661853</v>
      </c>
      <c r="AE100" s="511">
        <v>4.4417280285661853</v>
      </c>
      <c r="AF100" s="511">
        <v>4.4417280285661853</v>
      </c>
      <c r="AG100" s="511">
        <v>4.4417280285661853</v>
      </c>
      <c r="AH100" s="511">
        <v>4.4417280285661853</v>
      </c>
      <c r="AI100" s="511">
        <v>4.4417280285661853</v>
      </c>
      <c r="AJ100" s="511">
        <v>4.4417280285661853</v>
      </c>
      <c r="AK100" s="511">
        <v>4.4417280285661853</v>
      </c>
      <c r="AL100" s="511">
        <v>4.4417280285661853</v>
      </c>
      <c r="AM100" s="511">
        <v>4.4417280285661853</v>
      </c>
      <c r="AN100" s="511">
        <v>4.4417280285661853</v>
      </c>
      <c r="AO100" s="511">
        <v>4.4417280285661853</v>
      </c>
      <c r="AP100" s="511">
        <v>4.4417280285661853</v>
      </c>
      <c r="AQ100" s="511">
        <v>4.4417280285661853</v>
      </c>
      <c r="AR100" s="511">
        <v>4.4417280285661853</v>
      </c>
      <c r="AS100" s="511">
        <v>4.4417280285661853</v>
      </c>
      <c r="AT100" s="511">
        <v>4.4417280285661853</v>
      </c>
      <c r="AU100" s="511">
        <v>4.4417280285661853</v>
      </c>
      <c r="AV100" s="511">
        <v>4.4417280285661853</v>
      </c>
      <c r="AW100" s="511">
        <v>4.4417280285661853</v>
      </c>
      <c r="AX100" s="511">
        <v>4.4417280285661853</v>
      </c>
      <c r="AY100" s="511">
        <v>4.4417280285661853</v>
      </c>
      <c r="AZ100" s="511">
        <v>4.4417280285661853</v>
      </c>
      <c r="BA100" s="511">
        <v>4.4417280285661853</v>
      </c>
      <c r="BB100" s="511">
        <v>4.4417280285661853</v>
      </c>
      <c r="BC100" s="511">
        <v>4.4417280285661853</v>
      </c>
      <c r="BD100" s="511">
        <v>4.4417280285661853</v>
      </c>
      <c r="BE100" s="511">
        <v>4.4417280285661853</v>
      </c>
      <c r="BF100" s="511">
        <v>4.4417280285661853</v>
      </c>
      <c r="BG100" s="511">
        <v>4.4417280285661853</v>
      </c>
      <c r="BH100" s="511">
        <v>4.4417280285661853</v>
      </c>
      <c r="BI100" s="512"/>
      <c r="BJ100" s="512"/>
      <c r="BK100" s="512"/>
      <c r="BL100" s="512"/>
      <c r="BM100" s="512"/>
      <c r="BN100" s="513"/>
    </row>
    <row r="101" spans="1:66" s="3" customFormat="1">
      <c r="A101" s="437">
        <v>0</v>
      </c>
      <c r="B101" s="439" t="s">
        <v>168</v>
      </c>
      <c r="C101" s="207" t="s">
        <v>690</v>
      </c>
      <c r="D101" s="207" t="s">
        <v>674</v>
      </c>
      <c r="E101" s="511">
        <v>3.2110539687309072</v>
      </c>
      <c r="F101" s="511">
        <v>3.2445365236975765</v>
      </c>
      <c r="G101" s="511">
        <v>3.2435222905961028</v>
      </c>
      <c r="H101" s="511">
        <v>3.2951559857076047</v>
      </c>
      <c r="I101" s="511">
        <v>3.3828308546319441</v>
      </c>
      <c r="J101" s="511">
        <v>3.4499135403799031</v>
      </c>
      <c r="K101" s="511">
        <v>3.5361014034345977</v>
      </c>
      <c r="L101" s="511">
        <v>3.6076236446898267</v>
      </c>
      <c r="M101" s="511">
        <v>3.6594514107934826</v>
      </c>
      <c r="N101" s="511">
        <v>3.7083911728318588</v>
      </c>
      <c r="O101" s="511">
        <v>3.7545042022378374</v>
      </c>
      <c r="P101" s="511">
        <v>3.7978477044672569</v>
      </c>
      <c r="Q101" s="511">
        <v>3.8384714326459179</v>
      </c>
      <c r="R101" s="511">
        <v>3.8764225115667474</v>
      </c>
      <c r="S101" s="511">
        <v>3.9117426715992352</v>
      </c>
      <c r="T101" s="511">
        <v>3.9444699377482078</v>
      </c>
      <c r="U101" s="511">
        <v>3.9746382290734354</v>
      </c>
      <c r="V101" s="511">
        <v>4.0022792664726543</v>
      </c>
      <c r="W101" s="511">
        <v>4.0274200193318883</v>
      </c>
      <c r="X101" s="511">
        <v>4.0500859821499695</v>
      </c>
      <c r="Y101" s="511">
        <v>4.0702981472476543</v>
      </c>
      <c r="Z101" s="511">
        <v>4.0880769472179992</v>
      </c>
      <c r="AA101" s="511">
        <v>4.1034380825708592</v>
      </c>
      <c r="AB101" s="511">
        <v>4.1163962845187729</v>
      </c>
      <c r="AC101" s="511">
        <v>4.1269634241572932</v>
      </c>
      <c r="AD101" s="511">
        <v>4.135149143350775</v>
      </c>
      <c r="AE101" s="511">
        <v>4.135149143350775</v>
      </c>
      <c r="AF101" s="511">
        <v>4.135149143350775</v>
      </c>
      <c r="AG101" s="511">
        <v>4.135149143350775</v>
      </c>
      <c r="AH101" s="511">
        <v>4.135149143350775</v>
      </c>
      <c r="AI101" s="511">
        <v>4.135149143350775</v>
      </c>
      <c r="AJ101" s="511">
        <v>4.135149143350775</v>
      </c>
      <c r="AK101" s="511">
        <v>4.135149143350775</v>
      </c>
      <c r="AL101" s="511">
        <v>4.135149143350775</v>
      </c>
      <c r="AM101" s="511">
        <v>4.135149143350775</v>
      </c>
      <c r="AN101" s="511">
        <v>4.135149143350775</v>
      </c>
      <c r="AO101" s="511">
        <v>4.135149143350775</v>
      </c>
      <c r="AP101" s="511">
        <v>4.135149143350775</v>
      </c>
      <c r="AQ101" s="511">
        <v>4.135149143350775</v>
      </c>
      <c r="AR101" s="511">
        <v>4.135149143350775</v>
      </c>
      <c r="AS101" s="511">
        <v>4.135149143350775</v>
      </c>
      <c r="AT101" s="511">
        <v>4.135149143350775</v>
      </c>
      <c r="AU101" s="511">
        <v>4.135149143350775</v>
      </c>
      <c r="AV101" s="511">
        <v>4.135149143350775</v>
      </c>
      <c r="AW101" s="511">
        <v>4.135149143350775</v>
      </c>
      <c r="AX101" s="511">
        <v>4.135149143350775</v>
      </c>
      <c r="AY101" s="511">
        <v>4.135149143350775</v>
      </c>
      <c r="AZ101" s="511">
        <v>4.135149143350775</v>
      </c>
      <c r="BA101" s="511">
        <v>4.135149143350775</v>
      </c>
      <c r="BB101" s="511">
        <v>4.135149143350775</v>
      </c>
      <c r="BC101" s="511">
        <v>4.135149143350775</v>
      </c>
      <c r="BD101" s="511">
        <v>4.135149143350775</v>
      </c>
      <c r="BE101" s="511">
        <v>4.135149143350775</v>
      </c>
      <c r="BF101" s="511">
        <v>4.135149143350775</v>
      </c>
      <c r="BG101" s="511">
        <v>4.135149143350775</v>
      </c>
      <c r="BH101" s="511">
        <v>4.135149143350775</v>
      </c>
      <c r="BI101" s="512"/>
      <c r="BJ101" s="512"/>
      <c r="BK101" s="512"/>
      <c r="BL101" s="512"/>
      <c r="BM101" s="512"/>
      <c r="BN101" s="513"/>
    </row>
    <row r="102" spans="1:66" s="3" customFormat="1">
      <c r="A102" s="437">
        <v>0</v>
      </c>
      <c r="B102" s="439" t="s">
        <v>169</v>
      </c>
      <c r="C102" s="207" t="s">
        <v>170</v>
      </c>
      <c r="D102" s="207" t="s">
        <v>675</v>
      </c>
      <c r="E102" s="511">
        <v>3.2179174401905231</v>
      </c>
      <c r="F102" s="511">
        <v>3.2573553988786239</v>
      </c>
      <c r="G102" s="511">
        <v>3.2561597225242824</v>
      </c>
      <c r="H102" s="511">
        <v>3.3171129459512012</v>
      </c>
      <c r="I102" s="511">
        <v>3.4209932411056703</v>
      </c>
      <c r="J102" s="511">
        <v>3.500793334115869</v>
      </c>
      <c r="K102" s="511">
        <v>3.60371757004497</v>
      </c>
      <c r="L102" s="511">
        <v>3.6894614183656818</v>
      </c>
      <c r="M102" s="511">
        <v>3.7517804489544373</v>
      </c>
      <c r="N102" s="511">
        <v>3.8107682891409307</v>
      </c>
      <c r="O102" s="511">
        <v>3.8664733471085708</v>
      </c>
      <c r="P102" s="511">
        <v>3.918941642648154</v>
      </c>
      <c r="Q102" s="511">
        <v>3.9682124518247481</v>
      </c>
      <c r="R102" s="511">
        <v>4.0143239209703019</v>
      </c>
      <c r="S102" s="511">
        <v>4.0573095241689936</v>
      </c>
      <c r="T102" s="511">
        <v>4.097199943668727</v>
      </c>
      <c r="U102" s="511">
        <v>4.13402243690805</v>
      </c>
      <c r="V102" s="511">
        <v>4.1678030395363965</v>
      </c>
      <c r="W102" s="511">
        <v>4.1985633385664354</v>
      </c>
      <c r="X102" s="511">
        <v>4.2263243820479417</v>
      </c>
      <c r="Y102" s="511">
        <v>4.2511028933413879</v>
      </c>
      <c r="Z102" s="511">
        <v>4.2729160306692213</v>
      </c>
      <c r="AA102" s="511">
        <v>4.2917762121113237</v>
      </c>
      <c r="AB102" s="511">
        <v>4.3076956796038877</v>
      </c>
      <c r="AC102" s="511">
        <v>4.3206841369738545</v>
      </c>
      <c r="AD102" s="511">
        <v>4.3307494891484559</v>
      </c>
      <c r="AE102" s="511">
        <v>4.3307494891484559</v>
      </c>
      <c r="AF102" s="511">
        <v>4.3307494891484559</v>
      </c>
      <c r="AG102" s="511">
        <v>4.3307494891484559</v>
      </c>
      <c r="AH102" s="511">
        <v>4.3307494891484559</v>
      </c>
      <c r="AI102" s="511">
        <v>4.3307494891484559</v>
      </c>
      <c r="AJ102" s="511">
        <v>4.3307494891484559</v>
      </c>
      <c r="AK102" s="511">
        <v>4.3307494891484559</v>
      </c>
      <c r="AL102" s="511">
        <v>4.3307494891484559</v>
      </c>
      <c r="AM102" s="511">
        <v>4.3307494891484559</v>
      </c>
      <c r="AN102" s="511">
        <v>4.3307494891484559</v>
      </c>
      <c r="AO102" s="511">
        <v>4.3307494891484559</v>
      </c>
      <c r="AP102" s="511">
        <v>4.3307494891484559</v>
      </c>
      <c r="AQ102" s="511">
        <v>4.3307494891484559</v>
      </c>
      <c r="AR102" s="511">
        <v>4.3307494891484559</v>
      </c>
      <c r="AS102" s="511">
        <v>4.3307494891484559</v>
      </c>
      <c r="AT102" s="511">
        <v>4.3307494891484559</v>
      </c>
      <c r="AU102" s="511">
        <v>4.3307494891484559</v>
      </c>
      <c r="AV102" s="511">
        <v>4.3307494891484559</v>
      </c>
      <c r="AW102" s="511">
        <v>4.3307494891484559</v>
      </c>
      <c r="AX102" s="511">
        <v>4.3307494891484559</v>
      </c>
      <c r="AY102" s="511">
        <v>4.3307494891484559</v>
      </c>
      <c r="AZ102" s="511">
        <v>4.3307494891484559</v>
      </c>
      <c r="BA102" s="511">
        <v>4.3307494891484559</v>
      </c>
      <c r="BB102" s="511">
        <v>4.3307494891484559</v>
      </c>
      <c r="BC102" s="511">
        <v>4.3307494891484559</v>
      </c>
      <c r="BD102" s="511">
        <v>4.3307494891484559</v>
      </c>
      <c r="BE102" s="511">
        <v>4.3307494891484559</v>
      </c>
      <c r="BF102" s="511">
        <v>4.3307494891484559</v>
      </c>
      <c r="BG102" s="511">
        <v>4.3307494891484559</v>
      </c>
      <c r="BH102" s="511">
        <v>4.3307494891484559</v>
      </c>
      <c r="BI102" s="512"/>
      <c r="BJ102" s="512"/>
      <c r="BK102" s="512"/>
      <c r="BL102" s="512"/>
      <c r="BM102" s="512"/>
      <c r="BN102" s="513"/>
    </row>
    <row r="103" spans="1:66" s="3" customFormat="1">
      <c r="A103" s="437">
        <v>0</v>
      </c>
      <c r="B103" s="439" t="s">
        <v>171</v>
      </c>
      <c r="C103" s="207" t="s">
        <v>172</v>
      </c>
      <c r="D103" s="207" t="s">
        <v>674</v>
      </c>
      <c r="E103" s="511">
        <v>3.7062616326584394</v>
      </c>
      <c r="F103" s="511">
        <v>3.7449078559996773</v>
      </c>
      <c r="G103" s="511">
        <v>3.7437372082101446</v>
      </c>
      <c r="H103" s="511">
        <v>3.8033338344293477</v>
      </c>
      <c r="I103" s="511">
        <v>3.9045298921745446</v>
      </c>
      <c r="J103" s="511">
        <v>3.9819580471742588</v>
      </c>
      <c r="K103" s="511">
        <v>4.0814377735043283</v>
      </c>
      <c r="L103" s="511">
        <v>4.1639901507696537</v>
      </c>
      <c r="M103" s="511">
        <v>4.2238107775442</v>
      </c>
      <c r="N103" s="511">
        <v>4.2802980132370818</v>
      </c>
      <c r="O103" s="511">
        <v>4.333522578540971</v>
      </c>
      <c r="P103" s="511">
        <v>4.3835505011178784</v>
      </c>
      <c r="Q103" s="511">
        <v>4.4304392070039471</v>
      </c>
      <c r="R103" s="511">
        <v>4.4742430885618321</v>
      </c>
      <c r="S103" s="511">
        <v>4.5150103118045797</v>
      </c>
      <c r="T103" s="511">
        <v>4.5527847659404834</v>
      </c>
      <c r="U103" s="511">
        <v>4.587605601015313</v>
      </c>
      <c r="V103" s="511">
        <v>4.6195094299129913</v>
      </c>
      <c r="W103" s="511">
        <v>4.6485273812291918</v>
      </c>
      <c r="X103" s="511">
        <v>4.6746888812157898</v>
      </c>
      <c r="Y103" s="511">
        <v>4.6980181596221922</v>
      </c>
      <c r="Z103" s="511">
        <v>4.7185388001490898</v>
      </c>
      <c r="AA103" s="511">
        <v>4.7362689246336931</v>
      </c>
      <c r="AB103" s="511">
        <v>4.7512255361311873</v>
      </c>
      <c r="AC103" s="511">
        <v>4.7634223364934893</v>
      </c>
      <c r="AD103" s="511">
        <v>4.7728704545500378</v>
      </c>
      <c r="AE103" s="511">
        <v>4.7728704545500378</v>
      </c>
      <c r="AF103" s="511">
        <v>4.7728704545500378</v>
      </c>
      <c r="AG103" s="511">
        <v>4.7728704545500378</v>
      </c>
      <c r="AH103" s="511">
        <v>4.7728704545500378</v>
      </c>
      <c r="AI103" s="511">
        <v>4.7728704545500378</v>
      </c>
      <c r="AJ103" s="511">
        <v>4.7728704545500378</v>
      </c>
      <c r="AK103" s="511">
        <v>4.7728704545500378</v>
      </c>
      <c r="AL103" s="511">
        <v>4.7728704545500378</v>
      </c>
      <c r="AM103" s="511">
        <v>4.7728704545500378</v>
      </c>
      <c r="AN103" s="511">
        <v>4.7728704545500378</v>
      </c>
      <c r="AO103" s="511">
        <v>4.7728704545500378</v>
      </c>
      <c r="AP103" s="511">
        <v>4.7728704545500378</v>
      </c>
      <c r="AQ103" s="511">
        <v>4.7728704545500378</v>
      </c>
      <c r="AR103" s="511">
        <v>4.7728704545500378</v>
      </c>
      <c r="AS103" s="511">
        <v>4.7728704545500378</v>
      </c>
      <c r="AT103" s="511">
        <v>4.7728704545500378</v>
      </c>
      <c r="AU103" s="511">
        <v>4.7728704545500378</v>
      </c>
      <c r="AV103" s="511">
        <v>4.7728704545500378</v>
      </c>
      <c r="AW103" s="511">
        <v>4.7728704545500378</v>
      </c>
      <c r="AX103" s="511">
        <v>4.7728704545500378</v>
      </c>
      <c r="AY103" s="511">
        <v>4.7728704545500378</v>
      </c>
      <c r="AZ103" s="511">
        <v>4.7728704545500378</v>
      </c>
      <c r="BA103" s="511">
        <v>4.7728704545500378</v>
      </c>
      <c r="BB103" s="511">
        <v>4.7728704545500378</v>
      </c>
      <c r="BC103" s="511">
        <v>4.7728704545500378</v>
      </c>
      <c r="BD103" s="511">
        <v>4.7728704545500378</v>
      </c>
      <c r="BE103" s="511">
        <v>4.7728704545500378</v>
      </c>
      <c r="BF103" s="511">
        <v>4.7728704545500378</v>
      </c>
      <c r="BG103" s="511">
        <v>4.7728704545500378</v>
      </c>
      <c r="BH103" s="511">
        <v>4.7728704545500378</v>
      </c>
      <c r="BI103" s="512"/>
      <c r="BJ103" s="512"/>
      <c r="BK103" s="512"/>
      <c r="BL103" s="512"/>
      <c r="BM103" s="512"/>
      <c r="BN103" s="513"/>
    </row>
    <row r="104" spans="1:66" s="3" customFormat="1">
      <c r="A104" s="437">
        <v>0</v>
      </c>
      <c r="B104" s="439" t="s">
        <v>173</v>
      </c>
      <c r="C104" s="207" t="s">
        <v>174</v>
      </c>
      <c r="D104" s="207" t="s">
        <v>676</v>
      </c>
      <c r="E104" s="511">
        <v>6.5518353065859367</v>
      </c>
      <c r="F104" s="511">
        <v>6.6033147614557715</v>
      </c>
      <c r="G104" s="511">
        <v>6.6017572988882574</v>
      </c>
      <c r="H104" s="511">
        <v>6.6808954284673794</v>
      </c>
      <c r="I104" s="511">
        <v>6.8145803276006118</v>
      </c>
      <c r="J104" s="511">
        <v>6.9162925780274112</v>
      </c>
      <c r="K104" s="511">
        <v>7.046263096094191</v>
      </c>
      <c r="L104" s="511">
        <v>7.1535281942117139</v>
      </c>
      <c r="M104" s="511">
        <v>7.2309304067119333</v>
      </c>
      <c r="N104" s="511">
        <v>7.30377281110745</v>
      </c>
      <c r="O104" s="511">
        <v>7.3721921994954309</v>
      </c>
      <c r="P104" s="511">
        <v>7.4363144770427638</v>
      </c>
      <c r="Q104" s="511">
        <v>7.496250195356879</v>
      </c>
      <c r="R104" s="511">
        <v>7.5521021614280013</v>
      </c>
      <c r="S104" s="511">
        <v>7.6039617488190023</v>
      </c>
      <c r="T104" s="511">
        <v>7.651911736394422</v>
      </c>
      <c r="U104" s="511">
        <v>7.6960260179271094</v>
      </c>
      <c r="V104" s="511">
        <v>7.7363726473206889</v>
      </c>
      <c r="W104" s="511">
        <v>7.7730103274986302</v>
      </c>
      <c r="X104" s="511">
        <v>7.8059933835255064</v>
      </c>
      <c r="Y104" s="511">
        <v>7.835367514326653</v>
      </c>
      <c r="Z104" s="511">
        <v>7.8611756675362976</v>
      </c>
      <c r="AA104" s="511">
        <v>7.8834520947567288</v>
      </c>
      <c r="AB104" s="511">
        <v>7.9022279170280569</v>
      </c>
      <c r="AC104" s="511">
        <v>7.9175284629596705</v>
      </c>
      <c r="AD104" s="511">
        <v>7.929374252861682</v>
      </c>
      <c r="AE104" s="511">
        <v>7.929374252861682</v>
      </c>
      <c r="AF104" s="511">
        <v>7.929374252861682</v>
      </c>
      <c r="AG104" s="511">
        <v>7.929374252861682</v>
      </c>
      <c r="AH104" s="511">
        <v>7.929374252861682</v>
      </c>
      <c r="AI104" s="511">
        <v>7.929374252861682</v>
      </c>
      <c r="AJ104" s="511">
        <v>7.929374252861682</v>
      </c>
      <c r="AK104" s="511">
        <v>7.929374252861682</v>
      </c>
      <c r="AL104" s="511">
        <v>7.929374252861682</v>
      </c>
      <c r="AM104" s="511">
        <v>7.929374252861682</v>
      </c>
      <c r="AN104" s="511">
        <v>7.929374252861682</v>
      </c>
      <c r="AO104" s="511">
        <v>7.929374252861682</v>
      </c>
      <c r="AP104" s="511">
        <v>7.929374252861682</v>
      </c>
      <c r="AQ104" s="511">
        <v>7.929374252861682</v>
      </c>
      <c r="AR104" s="511">
        <v>7.929374252861682</v>
      </c>
      <c r="AS104" s="511">
        <v>7.929374252861682</v>
      </c>
      <c r="AT104" s="511">
        <v>7.929374252861682</v>
      </c>
      <c r="AU104" s="511">
        <v>7.929374252861682</v>
      </c>
      <c r="AV104" s="511">
        <v>7.929374252861682</v>
      </c>
      <c r="AW104" s="511">
        <v>7.929374252861682</v>
      </c>
      <c r="AX104" s="511">
        <v>7.929374252861682</v>
      </c>
      <c r="AY104" s="511">
        <v>7.929374252861682</v>
      </c>
      <c r="AZ104" s="511">
        <v>7.929374252861682</v>
      </c>
      <c r="BA104" s="511">
        <v>7.929374252861682</v>
      </c>
      <c r="BB104" s="511">
        <v>7.929374252861682</v>
      </c>
      <c r="BC104" s="511">
        <v>7.929374252861682</v>
      </c>
      <c r="BD104" s="511">
        <v>7.929374252861682</v>
      </c>
      <c r="BE104" s="511">
        <v>7.929374252861682</v>
      </c>
      <c r="BF104" s="511">
        <v>7.929374252861682</v>
      </c>
      <c r="BG104" s="511">
        <v>7.929374252861682</v>
      </c>
      <c r="BH104" s="511">
        <v>7.929374252861682</v>
      </c>
      <c r="BI104" s="512"/>
      <c r="BJ104" s="512"/>
      <c r="BK104" s="512"/>
      <c r="BL104" s="512"/>
      <c r="BM104" s="512"/>
      <c r="BN104" s="513"/>
    </row>
    <row r="105" spans="1:66" s="3" customFormat="1">
      <c r="A105" s="437">
        <v>0</v>
      </c>
      <c r="B105" s="439" t="s">
        <v>71</v>
      </c>
      <c r="C105" s="436" t="s">
        <v>88</v>
      </c>
      <c r="D105" s="207" t="s">
        <v>686</v>
      </c>
      <c r="E105" s="511">
        <v>3.0432782996522088</v>
      </c>
      <c r="F105" s="511">
        <v>3.0750114109419102</v>
      </c>
      <c r="G105" s="511">
        <v>3.074050170919612</v>
      </c>
      <c r="H105" s="511">
        <v>3.1229860360261701</v>
      </c>
      <c r="I105" s="511">
        <v>3.2060799449484629</v>
      </c>
      <c r="J105" s="511">
        <v>3.2696576000757727</v>
      </c>
      <c r="K105" s="511">
        <v>3.351342198304875</v>
      </c>
      <c r="L105" s="511">
        <v>3.4191274447922</v>
      </c>
      <c r="M105" s="511">
        <v>3.468247240796452</v>
      </c>
      <c r="N105" s="511">
        <v>3.5146299292382777</v>
      </c>
      <c r="O105" s="511">
        <v>3.5583335801544607</v>
      </c>
      <c r="P105" s="511">
        <v>3.5994124100496343</v>
      </c>
      <c r="Q105" s="511">
        <v>3.6379135724782277</v>
      </c>
      <c r="R105" s="511">
        <v>3.6738817299906339</v>
      </c>
      <c r="S105" s="511">
        <v>3.7073564325692376</v>
      </c>
      <c r="T105" s="511">
        <v>3.7383737184348731</v>
      </c>
      <c r="U105" s="511">
        <v>3.7669657343965164</v>
      </c>
      <c r="V105" s="511">
        <v>3.7931625439537737</v>
      </c>
      <c r="W105" s="511">
        <v>3.8169897073582133</v>
      </c>
      <c r="X105" s="511">
        <v>3.8384713870361957</v>
      </c>
      <c r="Y105" s="511">
        <v>3.8576274784721432</v>
      </c>
      <c r="Z105" s="511">
        <v>3.8744773466682201</v>
      </c>
      <c r="AA105" s="511">
        <v>3.8890358717919371</v>
      </c>
      <c r="AB105" s="511">
        <v>3.9013170153586971</v>
      </c>
      <c r="AC105" s="511">
        <v>3.9113320282063357</v>
      </c>
      <c r="AD105" s="511">
        <v>3.9190900484175049</v>
      </c>
      <c r="AE105" s="511">
        <v>3.9190900484175049</v>
      </c>
      <c r="AF105" s="511">
        <v>3.9190900484175049</v>
      </c>
      <c r="AG105" s="511">
        <v>3.9190900484175049</v>
      </c>
      <c r="AH105" s="511">
        <v>3.9190900484175049</v>
      </c>
      <c r="AI105" s="511">
        <v>3.9190900484175049</v>
      </c>
      <c r="AJ105" s="511">
        <v>3.9190900484175049</v>
      </c>
      <c r="AK105" s="511">
        <v>3.9190900484175049</v>
      </c>
      <c r="AL105" s="511">
        <v>3.9190900484175049</v>
      </c>
      <c r="AM105" s="511">
        <v>3.9190900484175049</v>
      </c>
      <c r="AN105" s="511">
        <v>3.9190900484175049</v>
      </c>
      <c r="AO105" s="511">
        <v>3.9190900484175049</v>
      </c>
      <c r="AP105" s="511">
        <v>3.9190900484175049</v>
      </c>
      <c r="AQ105" s="511">
        <v>3.9190900484175049</v>
      </c>
      <c r="AR105" s="511">
        <v>3.9190900484175049</v>
      </c>
      <c r="AS105" s="511">
        <v>3.9190900484175049</v>
      </c>
      <c r="AT105" s="511">
        <v>3.9190900484175049</v>
      </c>
      <c r="AU105" s="511">
        <v>3.9190900484175049</v>
      </c>
      <c r="AV105" s="511">
        <v>3.9190900484175049</v>
      </c>
      <c r="AW105" s="511">
        <v>3.9190900484175049</v>
      </c>
      <c r="AX105" s="511">
        <v>3.9190900484175049</v>
      </c>
      <c r="AY105" s="511">
        <v>3.9190900484175049</v>
      </c>
      <c r="AZ105" s="511">
        <v>3.9190900484175049</v>
      </c>
      <c r="BA105" s="511">
        <v>3.9190900484175049</v>
      </c>
      <c r="BB105" s="511">
        <v>3.9190900484175049</v>
      </c>
      <c r="BC105" s="511">
        <v>3.9190900484175049</v>
      </c>
      <c r="BD105" s="511">
        <v>3.9190900484175049</v>
      </c>
      <c r="BE105" s="511">
        <v>3.9190900484175049</v>
      </c>
      <c r="BF105" s="511">
        <v>3.9190900484175049</v>
      </c>
      <c r="BG105" s="511">
        <v>3.9190900484175049</v>
      </c>
      <c r="BH105" s="511">
        <v>3.9190900484175049</v>
      </c>
      <c r="BI105" s="512"/>
      <c r="BJ105" s="512"/>
      <c r="BK105" s="512"/>
      <c r="BL105" s="512"/>
      <c r="BM105" s="512"/>
      <c r="BN105" s="513"/>
    </row>
    <row r="106" spans="1:66" s="3" customFormat="1">
      <c r="A106" s="437">
        <v>0</v>
      </c>
      <c r="B106" s="439" t="s">
        <v>175</v>
      </c>
      <c r="C106" s="516" t="s">
        <v>691</v>
      </c>
      <c r="D106" s="207" t="s">
        <v>680</v>
      </c>
      <c r="E106" s="511">
        <v>2.6009449351396539</v>
      </c>
      <c r="F106" s="511">
        <v>2.632804838780173</v>
      </c>
      <c r="G106" s="511">
        <v>2.6318389161394409</v>
      </c>
      <c r="H106" s="511">
        <v>2.6810795157698464</v>
      </c>
      <c r="I106" s="511">
        <v>2.7649973502550358</v>
      </c>
      <c r="J106" s="511">
        <v>2.8294615270306247</v>
      </c>
      <c r="K106" s="511">
        <v>2.9126047471408563</v>
      </c>
      <c r="L106" s="511">
        <v>2.9818685393797786</v>
      </c>
      <c r="M106" s="511">
        <v>3.0322092640083889</v>
      </c>
      <c r="N106" s="511">
        <v>3.0798586856009615</v>
      </c>
      <c r="O106" s="511">
        <v>3.1248559782855025</v>
      </c>
      <c r="P106" s="511">
        <v>3.1672383801152257</v>
      </c>
      <c r="Q106" s="511">
        <v>3.2070376756090018</v>
      </c>
      <c r="R106" s="511">
        <v>3.2442847311560512</v>
      </c>
      <c r="S106" s="511">
        <v>3.2790066339743236</v>
      </c>
      <c r="T106" s="511">
        <v>3.3112282114784106</v>
      </c>
      <c r="U106" s="511">
        <v>3.3409715203673724</v>
      </c>
      <c r="V106" s="511">
        <v>3.3682576264351436</v>
      </c>
      <c r="W106" s="511">
        <v>3.3931039983757052</v>
      </c>
      <c r="X106" s="511">
        <v>3.415527666047685</v>
      </c>
      <c r="Y106" s="511">
        <v>3.435542162798209</v>
      </c>
      <c r="Z106" s="511">
        <v>3.4531613701158732</v>
      </c>
      <c r="AA106" s="511">
        <v>3.4683953377492402</v>
      </c>
      <c r="AB106" s="511">
        <v>3.4812539703402563</v>
      </c>
      <c r="AC106" s="511">
        <v>3.4917451196946074</v>
      </c>
      <c r="AD106" s="511">
        <v>3.4998751819571781</v>
      </c>
      <c r="AE106" s="511">
        <v>3.4998751819571781</v>
      </c>
      <c r="AF106" s="511">
        <v>3.4998751819571781</v>
      </c>
      <c r="AG106" s="511">
        <v>3.4998751819571781</v>
      </c>
      <c r="AH106" s="511">
        <v>3.4998751819571781</v>
      </c>
      <c r="AI106" s="511">
        <v>3.4998751819571781</v>
      </c>
      <c r="AJ106" s="511">
        <v>3.4998751819571781</v>
      </c>
      <c r="AK106" s="511">
        <v>3.4998751819571781</v>
      </c>
      <c r="AL106" s="511">
        <v>3.4998751819571781</v>
      </c>
      <c r="AM106" s="511">
        <v>3.4998751819571781</v>
      </c>
      <c r="AN106" s="511">
        <v>3.4998751819571781</v>
      </c>
      <c r="AO106" s="511">
        <v>3.4998751819571781</v>
      </c>
      <c r="AP106" s="511">
        <v>3.4998751819571781</v>
      </c>
      <c r="AQ106" s="511">
        <v>3.4998751819571781</v>
      </c>
      <c r="AR106" s="511">
        <v>3.4998751819571781</v>
      </c>
      <c r="AS106" s="511">
        <v>3.4998751819571781</v>
      </c>
      <c r="AT106" s="511">
        <v>3.4998751819571781</v>
      </c>
      <c r="AU106" s="511">
        <v>3.4998751819571781</v>
      </c>
      <c r="AV106" s="511">
        <v>3.4998751819571781</v>
      </c>
      <c r="AW106" s="511">
        <v>3.4998751819571781</v>
      </c>
      <c r="AX106" s="511">
        <v>3.4998751819571781</v>
      </c>
      <c r="AY106" s="511">
        <v>3.4998751819571781</v>
      </c>
      <c r="AZ106" s="511">
        <v>3.4998751819571781</v>
      </c>
      <c r="BA106" s="511">
        <v>3.4998751819571781</v>
      </c>
      <c r="BB106" s="511">
        <v>3.4998751819571781</v>
      </c>
      <c r="BC106" s="511">
        <v>3.4998751819571781</v>
      </c>
      <c r="BD106" s="511">
        <v>3.4998751819571781</v>
      </c>
      <c r="BE106" s="511">
        <v>3.4998751819571781</v>
      </c>
      <c r="BF106" s="511">
        <v>3.4998751819571781</v>
      </c>
      <c r="BG106" s="511">
        <v>3.4998751819571781</v>
      </c>
      <c r="BH106" s="511">
        <v>3.4998751819571781</v>
      </c>
      <c r="BI106" s="512"/>
      <c r="BJ106" s="512"/>
      <c r="BK106" s="512"/>
      <c r="BL106" s="512"/>
      <c r="BM106" s="512"/>
      <c r="BN106" s="513"/>
    </row>
    <row r="107" spans="1:66" s="3" customFormat="1">
      <c r="A107" s="437">
        <v>0</v>
      </c>
      <c r="B107" s="439" t="s">
        <v>176</v>
      </c>
      <c r="C107" s="207" t="s">
        <v>177</v>
      </c>
      <c r="D107" s="207" t="s">
        <v>674</v>
      </c>
      <c r="E107" s="511">
        <v>3.5991320616888594</v>
      </c>
      <c r="F107" s="511">
        <v>3.6366612151261108</v>
      </c>
      <c r="G107" s="511">
        <v>3.6355244049357225</v>
      </c>
      <c r="H107" s="511">
        <v>3.6933983894121414</v>
      </c>
      <c r="I107" s="511">
        <v>3.7916693729654547</v>
      </c>
      <c r="J107" s="511">
        <v>3.8668594655054136</v>
      </c>
      <c r="K107" s="511">
        <v>3.9634637282394967</v>
      </c>
      <c r="L107" s="511">
        <v>4.0436299272919767</v>
      </c>
      <c r="M107" s="511">
        <v>4.1017214375829427</v>
      </c>
      <c r="N107" s="511">
        <v>4.1565759085320435</v>
      </c>
      <c r="O107" s="511">
        <v>4.2082620166488294</v>
      </c>
      <c r="P107" s="511">
        <v>4.2568438810643441</v>
      </c>
      <c r="Q107" s="511">
        <v>4.3023772679139389</v>
      </c>
      <c r="R107" s="511">
        <v>4.3449149973478756</v>
      </c>
      <c r="S107" s="511">
        <v>4.3845038431395729</v>
      </c>
      <c r="T107" s="511">
        <v>4.4211864258788305</v>
      </c>
      <c r="U107" s="511">
        <v>4.4550007639785143</v>
      </c>
      <c r="V107" s="511">
        <v>4.4859824120263632</v>
      </c>
      <c r="W107" s="511">
        <v>4.514161598845333</v>
      </c>
      <c r="X107" s="511">
        <v>4.5395669001208665</v>
      </c>
      <c r="Y107" s="511">
        <v>4.5622218452409502</v>
      </c>
      <c r="Z107" s="511">
        <v>4.5821493362189072</v>
      </c>
      <c r="AA107" s="511">
        <v>4.5993669710798599</v>
      </c>
      <c r="AB107" s="511">
        <v>4.6138912614053229</v>
      </c>
      <c r="AC107" s="511">
        <v>4.6257355129948934</v>
      </c>
      <c r="AD107" s="511">
        <v>4.6349105329989593</v>
      </c>
      <c r="AE107" s="511">
        <v>4.6349105329989593</v>
      </c>
      <c r="AF107" s="511">
        <v>4.6349105329989593</v>
      </c>
      <c r="AG107" s="511">
        <v>4.6349105329989593</v>
      </c>
      <c r="AH107" s="511">
        <v>4.6349105329989593</v>
      </c>
      <c r="AI107" s="511">
        <v>4.6349105329989593</v>
      </c>
      <c r="AJ107" s="511">
        <v>4.6349105329989593</v>
      </c>
      <c r="AK107" s="511">
        <v>4.6349105329989593</v>
      </c>
      <c r="AL107" s="511">
        <v>4.6349105329989593</v>
      </c>
      <c r="AM107" s="511">
        <v>4.6349105329989593</v>
      </c>
      <c r="AN107" s="511">
        <v>4.6349105329989593</v>
      </c>
      <c r="AO107" s="511">
        <v>4.6349105329989593</v>
      </c>
      <c r="AP107" s="511">
        <v>4.6349105329989593</v>
      </c>
      <c r="AQ107" s="511">
        <v>4.6349105329989593</v>
      </c>
      <c r="AR107" s="511">
        <v>4.6349105329989593</v>
      </c>
      <c r="AS107" s="511">
        <v>4.6349105329989593</v>
      </c>
      <c r="AT107" s="511">
        <v>4.6349105329989593</v>
      </c>
      <c r="AU107" s="511">
        <v>4.6349105329989593</v>
      </c>
      <c r="AV107" s="511">
        <v>4.6349105329989593</v>
      </c>
      <c r="AW107" s="511">
        <v>4.6349105329989593</v>
      </c>
      <c r="AX107" s="511">
        <v>4.6349105329989593</v>
      </c>
      <c r="AY107" s="511">
        <v>4.6349105329989593</v>
      </c>
      <c r="AZ107" s="511">
        <v>4.6349105329989593</v>
      </c>
      <c r="BA107" s="511">
        <v>4.6349105329989593</v>
      </c>
      <c r="BB107" s="511">
        <v>4.6349105329989593</v>
      </c>
      <c r="BC107" s="511">
        <v>4.6349105329989593</v>
      </c>
      <c r="BD107" s="511">
        <v>4.6349105329989593</v>
      </c>
      <c r="BE107" s="511">
        <v>4.6349105329989593</v>
      </c>
      <c r="BF107" s="511">
        <v>4.6349105329989593</v>
      </c>
      <c r="BG107" s="511">
        <v>4.6349105329989593</v>
      </c>
      <c r="BH107" s="511">
        <v>4.6349105329989593</v>
      </c>
      <c r="BI107" s="512"/>
      <c r="BJ107" s="512"/>
      <c r="BK107" s="512"/>
      <c r="BL107" s="512"/>
      <c r="BM107" s="512"/>
      <c r="BN107" s="513"/>
    </row>
    <row r="108" spans="1:66" s="3" customFormat="1">
      <c r="A108" s="437">
        <v>0</v>
      </c>
      <c r="B108" s="439" t="s">
        <v>71</v>
      </c>
      <c r="C108" s="207" t="s">
        <v>89</v>
      </c>
      <c r="D108" s="207" t="s">
        <v>674</v>
      </c>
      <c r="E108" s="511">
        <v>3.494743639734903</v>
      </c>
      <c r="F108" s="511">
        <v>3.5311843059931807</v>
      </c>
      <c r="G108" s="511">
        <v>3.5300804675914907</v>
      </c>
      <c r="H108" s="511">
        <v>3.5862758879563033</v>
      </c>
      <c r="I108" s="511">
        <v>3.6816966418650341</v>
      </c>
      <c r="J108" s="511">
        <v>3.7547059377650562</v>
      </c>
      <c r="K108" s="511">
        <v>3.8485083120527053</v>
      </c>
      <c r="L108" s="511">
        <v>3.926349388584061</v>
      </c>
      <c r="M108" s="511">
        <v>3.9827560256933103</v>
      </c>
      <c r="N108" s="511">
        <v>4.0360195098263256</v>
      </c>
      <c r="O108" s="511">
        <v>4.0862065256145232</v>
      </c>
      <c r="P108" s="511">
        <v>4.1333793324920007</v>
      </c>
      <c r="Q108" s="511">
        <v>4.1775920791655814</v>
      </c>
      <c r="R108" s="511">
        <v>4.2188960538016929</v>
      </c>
      <c r="S108" s="511">
        <v>4.2573366735576847</v>
      </c>
      <c r="T108" s="511">
        <v>4.2929553228652946</v>
      </c>
      <c r="U108" s="511">
        <v>4.3257889174598381</v>
      </c>
      <c r="V108" s="511">
        <v>4.3558719807117372</v>
      </c>
      <c r="W108" s="511">
        <v>4.3832338646939233</v>
      </c>
      <c r="X108" s="511">
        <v>4.4079023162890438</v>
      </c>
      <c r="Y108" s="511">
        <v>4.4299001824439763</v>
      </c>
      <c r="Z108" s="511">
        <v>4.4492497009271661</v>
      </c>
      <c r="AA108" s="511">
        <v>4.4659679593545487</v>
      </c>
      <c r="AB108" s="511">
        <v>4.480070990409418</v>
      </c>
      <c r="AC108" s="511">
        <v>4.4915717139729345</v>
      </c>
      <c r="AD108" s="511">
        <v>4.5004806237473112</v>
      </c>
      <c r="AE108" s="511">
        <v>4.5004806237473112</v>
      </c>
      <c r="AF108" s="511">
        <v>4.5004806237473112</v>
      </c>
      <c r="AG108" s="511">
        <v>4.5004806237473112</v>
      </c>
      <c r="AH108" s="511">
        <v>4.5004806237473112</v>
      </c>
      <c r="AI108" s="511">
        <v>4.5004806237473112</v>
      </c>
      <c r="AJ108" s="511">
        <v>4.5004806237473112</v>
      </c>
      <c r="AK108" s="511">
        <v>4.5004806237473112</v>
      </c>
      <c r="AL108" s="511">
        <v>4.5004806237473112</v>
      </c>
      <c r="AM108" s="511">
        <v>4.5004806237473112</v>
      </c>
      <c r="AN108" s="511">
        <v>4.5004806237473112</v>
      </c>
      <c r="AO108" s="511">
        <v>4.5004806237473112</v>
      </c>
      <c r="AP108" s="511">
        <v>4.5004806237473112</v>
      </c>
      <c r="AQ108" s="511">
        <v>4.5004806237473112</v>
      </c>
      <c r="AR108" s="511">
        <v>4.5004806237473112</v>
      </c>
      <c r="AS108" s="511">
        <v>4.5004806237473112</v>
      </c>
      <c r="AT108" s="511">
        <v>4.5004806237473112</v>
      </c>
      <c r="AU108" s="511">
        <v>4.5004806237473112</v>
      </c>
      <c r="AV108" s="511">
        <v>4.5004806237473112</v>
      </c>
      <c r="AW108" s="511">
        <v>4.5004806237473112</v>
      </c>
      <c r="AX108" s="511">
        <v>4.5004806237473112</v>
      </c>
      <c r="AY108" s="511">
        <v>4.5004806237473112</v>
      </c>
      <c r="AZ108" s="511">
        <v>4.5004806237473112</v>
      </c>
      <c r="BA108" s="511">
        <v>4.5004806237473112</v>
      </c>
      <c r="BB108" s="511">
        <v>4.5004806237473112</v>
      </c>
      <c r="BC108" s="511">
        <v>4.5004806237473112</v>
      </c>
      <c r="BD108" s="511">
        <v>4.5004806237473112</v>
      </c>
      <c r="BE108" s="511">
        <v>4.5004806237473112</v>
      </c>
      <c r="BF108" s="511">
        <v>4.5004806237473112</v>
      </c>
      <c r="BG108" s="511">
        <v>4.5004806237473112</v>
      </c>
      <c r="BH108" s="511">
        <v>4.5004806237473112</v>
      </c>
      <c r="BI108" s="512"/>
      <c r="BJ108" s="512"/>
      <c r="BK108" s="512"/>
      <c r="BL108" s="512"/>
      <c r="BM108" s="512"/>
      <c r="BN108" s="513"/>
    </row>
    <row r="109" spans="1:66" s="3" customFormat="1" ht="15">
      <c r="A109" s="437">
        <v>0</v>
      </c>
      <c r="B109" s="439" t="s">
        <v>178</v>
      </c>
      <c r="C109" s="207" t="s">
        <v>20</v>
      </c>
      <c r="D109" s="207" t="s">
        <v>674</v>
      </c>
      <c r="E109" s="515">
        <v>2.9102256537439901</v>
      </c>
      <c r="F109" s="515">
        <v>2.9405713880000248</v>
      </c>
      <c r="G109" s="515">
        <v>2.9396521735553196</v>
      </c>
      <c r="H109" s="515">
        <v>2.9864485542995767</v>
      </c>
      <c r="I109" s="515">
        <v>3.0659095833625973</v>
      </c>
      <c r="J109" s="515">
        <v>3.1267076125725874</v>
      </c>
      <c r="K109" s="515">
        <v>3.2048209462461039</v>
      </c>
      <c r="L109" s="515">
        <v>3.2696426102047753</v>
      </c>
      <c r="M109" s="515">
        <v>3.3166148803565334</v>
      </c>
      <c r="N109" s="515">
        <v>3.3609697097549627</v>
      </c>
      <c r="O109" s="515">
        <v>3.4027626296049425</v>
      </c>
      <c r="P109" s="515">
        <v>3.4420454860562839</v>
      </c>
      <c r="Q109" s="515">
        <v>3.4788633711019803</v>
      </c>
      <c r="R109" s="515">
        <v>3.5132589946381092</v>
      </c>
      <c r="S109" s="515">
        <v>3.5452701775150866</v>
      </c>
      <c r="T109" s="515">
        <v>3.5749313823565894</v>
      </c>
      <c r="U109" s="515">
        <v>3.6022733505076259</v>
      </c>
      <c r="V109" s="515">
        <v>3.6273248310864767</v>
      </c>
      <c r="W109" s="515">
        <v>3.6501102668461556</v>
      </c>
      <c r="X109" s="515">
        <v>3.6706527638276243</v>
      </c>
      <c r="Y109" s="515">
        <v>3.6889713476813362</v>
      </c>
      <c r="Z109" s="515">
        <v>3.7050845367682599</v>
      </c>
      <c r="AA109" s="515">
        <v>3.7190065606924469</v>
      </c>
      <c r="AB109" s="515">
        <v>3.7307507705694674</v>
      </c>
      <c r="AC109" s="515">
        <v>3.7403279253486095</v>
      </c>
      <c r="AD109" s="515">
        <v>3.7477467635939945</v>
      </c>
      <c r="AE109" s="511">
        <v>3.7477467635939945</v>
      </c>
      <c r="AF109" s="511">
        <v>3.7477467635939945</v>
      </c>
      <c r="AG109" s="511">
        <v>3.7477467635939945</v>
      </c>
      <c r="AH109" s="511">
        <v>3.7477467635939945</v>
      </c>
      <c r="AI109" s="511">
        <v>3.7477467635939945</v>
      </c>
      <c r="AJ109" s="511">
        <v>3.7477467635939945</v>
      </c>
      <c r="AK109" s="511">
        <v>3.7477467635939945</v>
      </c>
      <c r="AL109" s="511">
        <v>3.7477467635939945</v>
      </c>
      <c r="AM109" s="511">
        <v>3.7477467635939945</v>
      </c>
      <c r="AN109" s="511">
        <v>3.7477467635939945</v>
      </c>
      <c r="AO109" s="511">
        <v>3.7477467635939945</v>
      </c>
      <c r="AP109" s="511">
        <v>3.7477467635939945</v>
      </c>
      <c r="AQ109" s="511">
        <v>3.7477467635939945</v>
      </c>
      <c r="AR109" s="511">
        <v>3.7477467635939945</v>
      </c>
      <c r="AS109" s="511">
        <v>3.7477467635939945</v>
      </c>
      <c r="AT109" s="511">
        <v>3.7477467635939945</v>
      </c>
      <c r="AU109" s="511">
        <v>3.7477467635939945</v>
      </c>
      <c r="AV109" s="511">
        <v>3.7477467635939945</v>
      </c>
      <c r="AW109" s="511">
        <v>3.7477467635939945</v>
      </c>
      <c r="AX109" s="511">
        <v>3.7477467635939945</v>
      </c>
      <c r="AY109" s="511">
        <v>3.7477467635939945</v>
      </c>
      <c r="AZ109" s="511">
        <v>3.7477467635939945</v>
      </c>
      <c r="BA109" s="511">
        <v>3.7477467635939945</v>
      </c>
      <c r="BB109" s="511">
        <v>3.7477467635939945</v>
      </c>
      <c r="BC109" s="511">
        <v>3.7477467635939945</v>
      </c>
      <c r="BD109" s="511">
        <v>3.7477467635939945</v>
      </c>
      <c r="BE109" s="511">
        <v>3.7477467635939945</v>
      </c>
      <c r="BF109" s="511">
        <v>3.7477467635939945</v>
      </c>
      <c r="BG109" s="511">
        <v>3.7477467635939945</v>
      </c>
      <c r="BH109" s="511">
        <v>3.7477467635939945</v>
      </c>
      <c r="BI109" s="512"/>
      <c r="BJ109" s="512"/>
      <c r="BK109" s="512"/>
      <c r="BL109" s="512"/>
      <c r="BM109" s="512"/>
      <c r="BN109" s="513"/>
    </row>
    <row r="110" spans="1:66" s="3" customFormat="1">
      <c r="A110" s="437">
        <v>0</v>
      </c>
      <c r="B110" s="439" t="s">
        <v>71</v>
      </c>
      <c r="C110" s="207" t="s">
        <v>32</v>
      </c>
      <c r="D110" s="207" t="s">
        <v>674</v>
      </c>
      <c r="E110" s="511">
        <v>2.7785064146777967</v>
      </c>
      <c r="F110" s="511">
        <v>2.8074786757050569</v>
      </c>
      <c r="G110" s="511">
        <v>2.8066010656723805</v>
      </c>
      <c r="H110" s="511">
        <v>2.8512794032144702</v>
      </c>
      <c r="I110" s="511">
        <v>2.9271439598630122</v>
      </c>
      <c r="J110" s="511">
        <v>2.9851902195894362</v>
      </c>
      <c r="K110" s="511">
        <v>3.0597680786652486</v>
      </c>
      <c r="L110" s="511">
        <v>3.1216558600775079</v>
      </c>
      <c r="M110" s="511">
        <v>3.1665021261258928</v>
      </c>
      <c r="N110" s="511">
        <v>3.2088494189713552</v>
      </c>
      <c r="O110" s="511">
        <v>3.2487507564301512</v>
      </c>
      <c r="P110" s="511">
        <v>3.2862556380521317</v>
      </c>
      <c r="Q110" s="511">
        <v>3.3214071149290985</v>
      </c>
      <c r="R110" s="511">
        <v>3.3542459638716293</v>
      </c>
      <c r="S110" s="511">
        <v>3.3848082939269224</v>
      </c>
      <c r="T110" s="511">
        <v>3.4131270079115796</v>
      </c>
      <c r="U110" s="511">
        <v>3.4392314557917074</v>
      </c>
      <c r="V110" s="511">
        <v>3.4631490854765281</v>
      </c>
      <c r="W110" s="511">
        <v>3.4849032334196774</v>
      </c>
      <c r="X110" s="511">
        <v>3.5045159598634434</v>
      </c>
      <c r="Y110" s="511">
        <v>3.5220054293414789</v>
      </c>
      <c r="Z110" s="511">
        <v>3.5373893220582988</v>
      </c>
      <c r="AA110" s="511">
        <v>3.5506812235742125</v>
      </c>
      <c r="AB110" s="511">
        <v>3.5618938807221707</v>
      </c>
      <c r="AC110" s="511">
        <v>3.571037565492448</v>
      </c>
      <c r="AD110" s="511">
        <v>3.5781206209344685</v>
      </c>
      <c r="AE110" s="511">
        <v>3.5781206209344685</v>
      </c>
      <c r="AF110" s="511">
        <v>3.5781206209344685</v>
      </c>
      <c r="AG110" s="511">
        <v>3.5781206209344685</v>
      </c>
      <c r="AH110" s="511">
        <v>3.5781206209344685</v>
      </c>
      <c r="AI110" s="511">
        <v>3.5781206209344685</v>
      </c>
      <c r="AJ110" s="511">
        <v>3.5781206209344685</v>
      </c>
      <c r="AK110" s="511">
        <v>3.5781206209344685</v>
      </c>
      <c r="AL110" s="511">
        <v>3.5781206209344685</v>
      </c>
      <c r="AM110" s="511">
        <v>3.5781206209344685</v>
      </c>
      <c r="AN110" s="511">
        <v>3.5781206209344685</v>
      </c>
      <c r="AO110" s="511">
        <v>3.5781206209344685</v>
      </c>
      <c r="AP110" s="511">
        <v>3.5781206209344685</v>
      </c>
      <c r="AQ110" s="511">
        <v>3.5781206209344685</v>
      </c>
      <c r="AR110" s="511">
        <v>3.5781206209344685</v>
      </c>
      <c r="AS110" s="511">
        <v>3.5781206209344685</v>
      </c>
      <c r="AT110" s="511">
        <v>3.5781206209344685</v>
      </c>
      <c r="AU110" s="511">
        <v>3.5781206209344685</v>
      </c>
      <c r="AV110" s="511">
        <v>3.5781206209344685</v>
      </c>
      <c r="AW110" s="511">
        <v>3.5781206209344685</v>
      </c>
      <c r="AX110" s="511">
        <v>3.5781206209344685</v>
      </c>
      <c r="AY110" s="511">
        <v>3.5781206209344685</v>
      </c>
      <c r="AZ110" s="511">
        <v>3.5781206209344685</v>
      </c>
      <c r="BA110" s="511">
        <v>3.5781206209344685</v>
      </c>
      <c r="BB110" s="511">
        <v>3.5781206209344685</v>
      </c>
      <c r="BC110" s="511">
        <v>3.5781206209344685</v>
      </c>
      <c r="BD110" s="511">
        <v>3.5781206209344685</v>
      </c>
      <c r="BE110" s="511">
        <v>3.5781206209344685</v>
      </c>
      <c r="BF110" s="511">
        <v>3.5781206209344685</v>
      </c>
      <c r="BG110" s="511">
        <v>3.5781206209344685</v>
      </c>
      <c r="BH110" s="511">
        <v>3.5781206209344685</v>
      </c>
      <c r="BI110" s="512"/>
      <c r="BJ110" s="512"/>
      <c r="BK110" s="512"/>
      <c r="BL110" s="512"/>
      <c r="BM110" s="512"/>
      <c r="BN110" s="513"/>
    </row>
    <row r="111" spans="1:66" s="3" customFormat="1">
      <c r="A111" s="437">
        <v>0</v>
      </c>
      <c r="B111" s="439" t="s">
        <v>58</v>
      </c>
      <c r="C111" s="207" t="s">
        <v>67</v>
      </c>
      <c r="D111" s="207" t="s">
        <v>680</v>
      </c>
      <c r="E111" s="511">
        <v>2.5951306303320956</v>
      </c>
      <c r="F111" s="511">
        <v>2.6269193124759953</v>
      </c>
      <c r="G111" s="511">
        <v>2.6259555491153685</v>
      </c>
      <c r="H111" s="511">
        <v>2.6750860734222677</v>
      </c>
      <c r="I111" s="511">
        <v>2.7588163130599477</v>
      </c>
      <c r="J111" s="511">
        <v>2.8231363828350853</v>
      </c>
      <c r="K111" s="511">
        <v>2.9060937397161992</v>
      </c>
      <c r="L111" s="511">
        <v>2.9752026956128503</v>
      </c>
      <c r="M111" s="511">
        <v>3.0254308856340306</v>
      </c>
      <c r="N111" s="511">
        <v>3.0729737889157769</v>
      </c>
      <c r="O111" s="511">
        <v>3.1178704920139535</v>
      </c>
      <c r="P111" s="511">
        <v>3.1601581497376459</v>
      </c>
      <c r="Q111" s="511">
        <v>3.1998684755527487</v>
      </c>
      <c r="R111" s="511">
        <v>3.2370322668479452</v>
      </c>
      <c r="S111" s="511">
        <v>3.2716765502888308</v>
      </c>
      <c r="T111" s="511">
        <v>3.3038260977893379</v>
      </c>
      <c r="U111" s="511">
        <v>3.3335029167416885</v>
      </c>
      <c r="V111" s="511">
        <v>3.3607280258481067</v>
      </c>
      <c r="W111" s="511">
        <v>3.3855188547520312</v>
      </c>
      <c r="X111" s="511">
        <v>3.4078923952425444</v>
      </c>
      <c r="Y111" s="511">
        <v>3.4278621504135351</v>
      </c>
      <c r="Z111" s="511">
        <v>3.4454419707221056</v>
      </c>
      <c r="AA111" s="511">
        <v>3.4606418834510211</v>
      </c>
      <c r="AB111" s="511">
        <v>3.4734717711008116</v>
      </c>
      <c r="AC111" s="511">
        <v>3.4839394679247753</v>
      </c>
      <c r="AD111" s="511">
        <v>3.4920513557694792</v>
      </c>
      <c r="AE111" s="511">
        <v>3.4920513557694792</v>
      </c>
      <c r="AF111" s="511">
        <v>3.4920513557694792</v>
      </c>
      <c r="AG111" s="511">
        <v>3.4920513557694792</v>
      </c>
      <c r="AH111" s="511">
        <v>3.4920513557694792</v>
      </c>
      <c r="AI111" s="511">
        <v>3.4920513557694792</v>
      </c>
      <c r="AJ111" s="511">
        <v>3.4920513557694792</v>
      </c>
      <c r="AK111" s="511">
        <v>3.4920513557694792</v>
      </c>
      <c r="AL111" s="511">
        <v>3.4920513557694792</v>
      </c>
      <c r="AM111" s="511">
        <v>3.4920513557694792</v>
      </c>
      <c r="AN111" s="511">
        <v>3.4920513557694792</v>
      </c>
      <c r="AO111" s="511">
        <v>3.4920513557694792</v>
      </c>
      <c r="AP111" s="511">
        <v>3.4920513557694792</v>
      </c>
      <c r="AQ111" s="511">
        <v>3.4920513557694792</v>
      </c>
      <c r="AR111" s="511">
        <v>3.4920513557694792</v>
      </c>
      <c r="AS111" s="511">
        <v>3.4920513557694792</v>
      </c>
      <c r="AT111" s="511">
        <v>3.4920513557694792</v>
      </c>
      <c r="AU111" s="511">
        <v>3.4920513557694792</v>
      </c>
      <c r="AV111" s="511">
        <v>3.4920513557694792</v>
      </c>
      <c r="AW111" s="511">
        <v>3.4920513557694792</v>
      </c>
      <c r="AX111" s="511">
        <v>3.4920513557694792</v>
      </c>
      <c r="AY111" s="511">
        <v>3.4920513557694792</v>
      </c>
      <c r="AZ111" s="511">
        <v>3.4920513557694792</v>
      </c>
      <c r="BA111" s="511">
        <v>3.4920513557694792</v>
      </c>
      <c r="BB111" s="511">
        <v>3.4920513557694792</v>
      </c>
      <c r="BC111" s="511">
        <v>3.4920513557694792</v>
      </c>
      <c r="BD111" s="511">
        <v>3.4920513557694792</v>
      </c>
      <c r="BE111" s="511">
        <v>3.4920513557694792</v>
      </c>
      <c r="BF111" s="511">
        <v>3.4920513557694792</v>
      </c>
      <c r="BG111" s="511">
        <v>3.4920513557694792</v>
      </c>
      <c r="BH111" s="511">
        <v>3.4920513557694792</v>
      </c>
      <c r="BI111" s="512"/>
      <c r="BJ111" s="512"/>
      <c r="BK111" s="512"/>
      <c r="BL111" s="512"/>
      <c r="BM111" s="512"/>
      <c r="BN111" s="513"/>
    </row>
    <row r="112" spans="1:66" s="3" customFormat="1">
      <c r="A112" s="437">
        <v>0</v>
      </c>
      <c r="B112" s="439" t="s">
        <v>692</v>
      </c>
      <c r="C112" s="207" t="s">
        <v>693</v>
      </c>
      <c r="D112" s="207" t="s">
        <v>282</v>
      </c>
      <c r="E112" s="511">
        <v>2.4722209536178235</v>
      </c>
      <c r="F112" s="511">
        <v>2.5025198502330417</v>
      </c>
      <c r="G112" s="511">
        <v>2.5016012511105061</v>
      </c>
      <c r="H112" s="511">
        <v>2.5484296234809474</v>
      </c>
      <c r="I112" s="511">
        <v>2.6282374641487536</v>
      </c>
      <c r="J112" s="511">
        <v>2.6895452713586199</v>
      </c>
      <c r="K112" s="511">
        <v>2.768618602924255</v>
      </c>
      <c r="L112" s="511">
        <v>2.8344928033666825</v>
      </c>
      <c r="M112" s="511">
        <v>2.8823704808068928</v>
      </c>
      <c r="N112" s="511">
        <v>2.9276889133733524</v>
      </c>
      <c r="O112" s="511">
        <v>2.9704852914935893</v>
      </c>
      <c r="P112" s="511">
        <v>3.0107949706710295</v>
      </c>
      <c r="Q112" s="511">
        <v>3.0486481254247044</v>
      </c>
      <c r="R112" s="511">
        <v>3.0840740623365566</v>
      </c>
      <c r="S112" s="511">
        <v>3.1170984984530454</v>
      </c>
      <c r="T112" s="511">
        <v>3.1477450059439289</v>
      </c>
      <c r="U112" s="511">
        <v>3.1760345258097078</v>
      </c>
      <c r="V112" s="511">
        <v>3.201987060390175</v>
      </c>
      <c r="W112" s="511">
        <v>3.2256191942826811</v>
      </c>
      <c r="X112" s="511">
        <v>3.2469470980169715</v>
      </c>
      <c r="Y112" s="511">
        <v>3.2659836196051337</v>
      </c>
      <c r="Z112" s="511">
        <v>3.2827419411495242</v>
      </c>
      <c r="AA112" s="511">
        <v>3.2972316030556543</v>
      </c>
      <c r="AB112" s="511">
        <v>3.3094620104035886</v>
      </c>
      <c r="AC112" s="511">
        <v>3.3194406183268867</v>
      </c>
      <c r="AD112" s="511">
        <v>3.327173499923163</v>
      </c>
      <c r="AE112" s="511">
        <v>3.327173499923163</v>
      </c>
      <c r="AF112" s="511">
        <v>3.327173499923163</v>
      </c>
      <c r="AG112" s="511">
        <v>3.327173499923163</v>
      </c>
      <c r="AH112" s="511">
        <v>3.327173499923163</v>
      </c>
      <c r="AI112" s="511">
        <v>3.327173499923163</v>
      </c>
      <c r="AJ112" s="511">
        <v>3.327173499923163</v>
      </c>
      <c r="AK112" s="511">
        <v>3.327173499923163</v>
      </c>
      <c r="AL112" s="511">
        <v>3.327173499923163</v>
      </c>
      <c r="AM112" s="511">
        <v>3.327173499923163</v>
      </c>
      <c r="AN112" s="511">
        <v>3.327173499923163</v>
      </c>
      <c r="AO112" s="511">
        <v>3.327173499923163</v>
      </c>
      <c r="AP112" s="511">
        <v>3.327173499923163</v>
      </c>
      <c r="AQ112" s="511">
        <v>3.327173499923163</v>
      </c>
      <c r="AR112" s="511">
        <v>3.327173499923163</v>
      </c>
      <c r="AS112" s="511">
        <v>3.327173499923163</v>
      </c>
      <c r="AT112" s="511">
        <v>3.327173499923163</v>
      </c>
      <c r="AU112" s="511">
        <v>3.327173499923163</v>
      </c>
      <c r="AV112" s="511">
        <v>3.327173499923163</v>
      </c>
      <c r="AW112" s="511">
        <v>3.327173499923163</v>
      </c>
      <c r="AX112" s="511">
        <v>3.327173499923163</v>
      </c>
      <c r="AY112" s="511">
        <v>3.327173499923163</v>
      </c>
      <c r="AZ112" s="511">
        <v>3.327173499923163</v>
      </c>
      <c r="BA112" s="511">
        <v>3.327173499923163</v>
      </c>
      <c r="BB112" s="511">
        <v>3.327173499923163</v>
      </c>
      <c r="BC112" s="511">
        <v>3.327173499923163</v>
      </c>
      <c r="BD112" s="511">
        <v>3.327173499923163</v>
      </c>
      <c r="BE112" s="511">
        <v>3.327173499923163</v>
      </c>
      <c r="BF112" s="511">
        <v>3.327173499923163</v>
      </c>
      <c r="BG112" s="511">
        <v>3.327173499923163</v>
      </c>
      <c r="BH112" s="511">
        <v>3.327173499923163</v>
      </c>
      <c r="BI112" s="512"/>
      <c r="BJ112" s="512"/>
      <c r="BK112" s="512"/>
      <c r="BL112" s="512"/>
      <c r="BM112" s="512"/>
      <c r="BN112" s="513"/>
    </row>
    <row r="113" spans="1:66" s="3" customFormat="1">
      <c r="A113" s="437">
        <v>0</v>
      </c>
      <c r="B113" s="439" t="s">
        <v>71</v>
      </c>
      <c r="C113" s="207" t="s">
        <v>90</v>
      </c>
      <c r="D113" s="207" t="s">
        <v>680</v>
      </c>
      <c r="E113" s="511">
        <v>2.5409395967126405</v>
      </c>
      <c r="F113" s="511">
        <v>2.5720644735271887</v>
      </c>
      <c r="G113" s="511">
        <v>2.5711208352932382</v>
      </c>
      <c r="H113" s="511">
        <v>2.6192254251584033</v>
      </c>
      <c r="I113" s="511">
        <v>2.7012072255544757</v>
      </c>
      <c r="J113" s="511">
        <v>2.7641841756334986</v>
      </c>
      <c r="K113" s="511">
        <v>2.8454092324665221</v>
      </c>
      <c r="L113" s="511">
        <v>2.9130750680405861</v>
      </c>
      <c r="M113" s="511">
        <v>2.9622544023693909</v>
      </c>
      <c r="N113" s="511">
        <v>3.0088045236154297</v>
      </c>
      <c r="O113" s="511">
        <v>3.0527637021364002</v>
      </c>
      <c r="P113" s="511">
        <v>3.0941683168815977</v>
      </c>
      <c r="Q113" s="511">
        <v>3.133049419082238</v>
      </c>
      <c r="R113" s="511">
        <v>3.1694371630216809</v>
      </c>
      <c r="S113" s="511">
        <v>3.2033580109997333</v>
      </c>
      <c r="T113" s="511">
        <v>3.2348362176478429</v>
      </c>
      <c r="U113" s="511">
        <v>3.2638933308039735</v>
      </c>
      <c r="V113" s="511">
        <v>3.2905499302617307</v>
      </c>
      <c r="W113" s="511">
        <v>3.3148230817019915</v>
      </c>
      <c r="X113" s="511">
        <v>3.3367294220944683</v>
      </c>
      <c r="Y113" s="511">
        <v>3.3562821725639638</v>
      </c>
      <c r="Z113" s="511">
        <v>3.3734948943449181</v>
      </c>
      <c r="AA113" s="511">
        <v>3.3883774053322497</v>
      </c>
      <c r="AB113" s="511">
        <v>3.400939381661956</v>
      </c>
      <c r="AC113" s="511">
        <v>3.4111884939939192</v>
      </c>
      <c r="AD113" s="511">
        <v>3.4191309909101775</v>
      </c>
      <c r="AE113" s="511">
        <v>3.4191309909101775</v>
      </c>
      <c r="AF113" s="511">
        <v>3.4191309909101775</v>
      </c>
      <c r="AG113" s="511">
        <v>3.4191309909101775</v>
      </c>
      <c r="AH113" s="511">
        <v>3.4191309909101775</v>
      </c>
      <c r="AI113" s="511">
        <v>3.4191309909101775</v>
      </c>
      <c r="AJ113" s="511">
        <v>3.4191309909101775</v>
      </c>
      <c r="AK113" s="511">
        <v>3.4191309909101775</v>
      </c>
      <c r="AL113" s="511">
        <v>3.4191309909101775</v>
      </c>
      <c r="AM113" s="511">
        <v>3.4191309909101775</v>
      </c>
      <c r="AN113" s="511">
        <v>3.4191309909101775</v>
      </c>
      <c r="AO113" s="511">
        <v>3.4191309909101775</v>
      </c>
      <c r="AP113" s="511">
        <v>3.4191309909101775</v>
      </c>
      <c r="AQ113" s="511">
        <v>3.4191309909101775</v>
      </c>
      <c r="AR113" s="511">
        <v>3.4191309909101775</v>
      </c>
      <c r="AS113" s="511">
        <v>3.4191309909101775</v>
      </c>
      <c r="AT113" s="511">
        <v>3.4191309909101775</v>
      </c>
      <c r="AU113" s="511">
        <v>3.4191309909101775</v>
      </c>
      <c r="AV113" s="511">
        <v>3.4191309909101775</v>
      </c>
      <c r="AW113" s="511">
        <v>3.4191309909101775</v>
      </c>
      <c r="AX113" s="511">
        <v>3.4191309909101775</v>
      </c>
      <c r="AY113" s="511">
        <v>3.4191309909101775</v>
      </c>
      <c r="AZ113" s="511">
        <v>3.4191309909101775</v>
      </c>
      <c r="BA113" s="511">
        <v>3.4191309909101775</v>
      </c>
      <c r="BB113" s="511">
        <v>3.4191309909101775</v>
      </c>
      <c r="BC113" s="511">
        <v>3.4191309909101775</v>
      </c>
      <c r="BD113" s="511">
        <v>3.4191309909101775</v>
      </c>
      <c r="BE113" s="511">
        <v>3.4191309909101775</v>
      </c>
      <c r="BF113" s="511">
        <v>3.4191309909101775</v>
      </c>
      <c r="BG113" s="511">
        <v>3.4191309909101775</v>
      </c>
      <c r="BH113" s="511">
        <v>3.4191309909101775</v>
      </c>
      <c r="BI113" s="512"/>
      <c r="BJ113" s="512"/>
      <c r="BK113" s="512"/>
      <c r="BL113" s="512"/>
      <c r="BM113" s="512"/>
      <c r="BN113" s="513"/>
    </row>
    <row r="114" spans="1:66" s="3" customFormat="1">
      <c r="A114" s="437">
        <v>0</v>
      </c>
      <c r="B114" s="439" t="s">
        <v>71</v>
      </c>
      <c r="C114" s="207" t="s">
        <v>91</v>
      </c>
      <c r="D114" s="207" t="s">
        <v>674</v>
      </c>
      <c r="E114" s="511">
        <v>2.7982891775418612</v>
      </c>
      <c r="F114" s="511">
        <v>2.8274677189528954</v>
      </c>
      <c r="G114" s="511">
        <v>2.8265838604008446</v>
      </c>
      <c r="H114" s="511">
        <v>2.8715803044450778</v>
      </c>
      <c r="I114" s="511">
        <v>2.9479850111994601</v>
      </c>
      <c r="J114" s="511">
        <v>3.0064445560582298</v>
      </c>
      <c r="K114" s="511">
        <v>3.0815534040470829</v>
      </c>
      <c r="L114" s="511">
        <v>3.143881821945691</v>
      </c>
      <c r="M114" s="511">
        <v>3.1890473901349266</v>
      </c>
      <c r="N114" s="511">
        <v>3.2316961926144399</v>
      </c>
      <c r="O114" s="511">
        <v>3.2718816246834681</v>
      </c>
      <c r="P114" s="511">
        <v>3.3096535383250449</v>
      </c>
      <c r="Q114" s="511">
        <v>3.3450552911516032</v>
      </c>
      <c r="R114" s="511">
        <v>3.3781279503016348</v>
      </c>
      <c r="S114" s="511">
        <v>3.4089078819161194</v>
      </c>
      <c r="T114" s="511">
        <v>3.4374282230773106</v>
      </c>
      <c r="U114" s="511">
        <v>3.4637185327209319</v>
      </c>
      <c r="V114" s="511">
        <v>3.4878064541833154</v>
      </c>
      <c r="W114" s="511">
        <v>3.5097154900719438</v>
      </c>
      <c r="X114" s="511">
        <v>3.5294678576964191</v>
      </c>
      <c r="Y114" s="511">
        <v>3.5470818509205491</v>
      </c>
      <c r="Z114" s="511">
        <v>3.5625752758306133</v>
      </c>
      <c r="AA114" s="511">
        <v>3.5759618147151193</v>
      </c>
      <c r="AB114" s="511">
        <v>3.5872543051635377</v>
      </c>
      <c r="AC114" s="511">
        <v>3.5964630923019643</v>
      </c>
      <c r="AD114" s="511">
        <v>3.6035965785817266</v>
      </c>
      <c r="AE114" s="511">
        <v>3.6035965785817266</v>
      </c>
      <c r="AF114" s="511">
        <v>3.6035965785817266</v>
      </c>
      <c r="AG114" s="511">
        <v>3.6035965785817266</v>
      </c>
      <c r="AH114" s="511">
        <v>3.6035965785817266</v>
      </c>
      <c r="AI114" s="511">
        <v>3.6035965785817266</v>
      </c>
      <c r="AJ114" s="511">
        <v>3.6035965785817266</v>
      </c>
      <c r="AK114" s="511">
        <v>3.6035965785817266</v>
      </c>
      <c r="AL114" s="511">
        <v>3.6035965785817266</v>
      </c>
      <c r="AM114" s="511">
        <v>3.6035965785817266</v>
      </c>
      <c r="AN114" s="511">
        <v>3.6035965785817266</v>
      </c>
      <c r="AO114" s="511">
        <v>3.6035965785817266</v>
      </c>
      <c r="AP114" s="511">
        <v>3.6035965785817266</v>
      </c>
      <c r="AQ114" s="511">
        <v>3.6035965785817266</v>
      </c>
      <c r="AR114" s="511">
        <v>3.6035965785817266</v>
      </c>
      <c r="AS114" s="511">
        <v>3.6035965785817266</v>
      </c>
      <c r="AT114" s="511">
        <v>3.6035965785817266</v>
      </c>
      <c r="AU114" s="511">
        <v>3.6035965785817266</v>
      </c>
      <c r="AV114" s="511">
        <v>3.6035965785817266</v>
      </c>
      <c r="AW114" s="511">
        <v>3.6035965785817266</v>
      </c>
      <c r="AX114" s="511">
        <v>3.6035965785817266</v>
      </c>
      <c r="AY114" s="511">
        <v>3.6035965785817266</v>
      </c>
      <c r="AZ114" s="511">
        <v>3.6035965785817266</v>
      </c>
      <c r="BA114" s="511">
        <v>3.6035965785817266</v>
      </c>
      <c r="BB114" s="511">
        <v>3.6035965785817266</v>
      </c>
      <c r="BC114" s="511">
        <v>3.6035965785817266</v>
      </c>
      <c r="BD114" s="511">
        <v>3.6035965785817266</v>
      </c>
      <c r="BE114" s="511">
        <v>3.6035965785817266</v>
      </c>
      <c r="BF114" s="511">
        <v>3.6035965785817266</v>
      </c>
      <c r="BG114" s="511">
        <v>3.6035965785817266</v>
      </c>
      <c r="BH114" s="511">
        <v>3.6035965785817266</v>
      </c>
      <c r="BI114" s="512"/>
      <c r="BJ114" s="512"/>
      <c r="BK114" s="512"/>
      <c r="BL114" s="512"/>
      <c r="BM114" s="512"/>
      <c r="BN114" s="513"/>
    </row>
    <row r="115" spans="1:66" s="3" customFormat="1">
      <c r="A115" s="437">
        <v>0</v>
      </c>
      <c r="B115" s="439" t="s">
        <v>185</v>
      </c>
      <c r="C115" s="516" t="s">
        <v>694</v>
      </c>
      <c r="D115" s="207" t="s">
        <v>674</v>
      </c>
      <c r="E115" s="511">
        <v>2.4563397180941955</v>
      </c>
      <c r="F115" s="511">
        <v>2.4819526571568193</v>
      </c>
      <c r="G115" s="511">
        <v>2.4811768056529782</v>
      </c>
      <c r="H115" s="511">
        <v>2.5206747080019927</v>
      </c>
      <c r="I115" s="511">
        <v>2.5877427999477258</v>
      </c>
      <c r="J115" s="511">
        <v>2.6390586193029106</v>
      </c>
      <c r="K115" s="511">
        <v>2.7049892057397935</v>
      </c>
      <c r="L115" s="511">
        <v>2.7597011238928753</v>
      </c>
      <c r="M115" s="511">
        <v>2.7993474835057039</v>
      </c>
      <c r="N115" s="511">
        <v>2.8367846248491904</v>
      </c>
      <c r="O115" s="511">
        <v>2.8720594183452084</v>
      </c>
      <c r="P115" s="511">
        <v>2.9052156240907956</v>
      </c>
      <c r="Q115" s="511">
        <v>2.9362913014210479</v>
      </c>
      <c r="R115" s="511">
        <v>2.9653224990918252</v>
      </c>
      <c r="S115" s="511">
        <v>2.9923411393208874</v>
      </c>
      <c r="T115" s="511">
        <v>3.0173763098565396</v>
      </c>
      <c r="U115" s="511">
        <v>3.040453957548173</v>
      </c>
      <c r="V115" s="511">
        <v>3.0615983477310214</v>
      </c>
      <c r="W115" s="511">
        <v>3.0808301110063461</v>
      </c>
      <c r="X115" s="511">
        <v>3.0981687497402524</v>
      </c>
      <c r="Y115" s="511">
        <v>3.1136303222960513</v>
      </c>
      <c r="Z115" s="511">
        <v>3.1272304588656863</v>
      </c>
      <c r="AA115" s="511">
        <v>3.1389811697692358</v>
      </c>
      <c r="AB115" s="511">
        <v>3.1488937238495169</v>
      </c>
      <c r="AC115" s="511">
        <v>3.1569772020636817</v>
      </c>
      <c r="AD115" s="511">
        <v>3.1632389800879426</v>
      </c>
      <c r="AE115" s="511">
        <v>3.1632389800879426</v>
      </c>
      <c r="AF115" s="511">
        <v>3.1632389800879426</v>
      </c>
      <c r="AG115" s="511">
        <v>3.1632389800879426</v>
      </c>
      <c r="AH115" s="511">
        <v>3.1632389800879426</v>
      </c>
      <c r="AI115" s="511">
        <v>3.1632389800879426</v>
      </c>
      <c r="AJ115" s="511">
        <v>3.1632389800879426</v>
      </c>
      <c r="AK115" s="511">
        <v>3.1632389800879426</v>
      </c>
      <c r="AL115" s="511">
        <v>3.1632389800879426</v>
      </c>
      <c r="AM115" s="511">
        <v>3.1632389800879426</v>
      </c>
      <c r="AN115" s="511">
        <v>3.1632389800879426</v>
      </c>
      <c r="AO115" s="511">
        <v>3.1632389800879426</v>
      </c>
      <c r="AP115" s="511">
        <v>3.1632389800879426</v>
      </c>
      <c r="AQ115" s="511">
        <v>3.1632389800879426</v>
      </c>
      <c r="AR115" s="511">
        <v>3.1632389800879426</v>
      </c>
      <c r="AS115" s="511">
        <v>3.1632389800879426</v>
      </c>
      <c r="AT115" s="511">
        <v>3.1632389800879426</v>
      </c>
      <c r="AU115" s="511">
        <v>3.1632389800879426</v>
      </c>
      <c r="AV115" s="511">
        <v>3.1632389800879426</v>
      </c>
      <c r="AW115" s="511">
        <v>3.1632389800879426</v>
      </c>
      <c r="AX115" s="511">
        <v>3.1632389800879426</v>
      </c>
      <c r="AY115" s="511">
        <v>3.1632389800879426</v>
      </c>
      <c r="AZ115" s="511">
        <v>3.1632389800879426</v>
      </c>
      <c r="BA115" s="511">
        <v>3.1632389800879426</v>
      </c>
      <c r="BB115" s="511">
        <v>3.1632389800879426</v>
      </c>
      <c r="BC115" s="511">
        <v>3.1632389800879426</v>
      </c>
      <c r="BD115" s="511">
        <v>3.1632389800879426</v>
      </c>
      <c r="BE115" s="511">
        <v>3.1632389800879426</v>
      </c>
      <c r="BF115" s="511">
        <v>3.1632389800879426</v>
      </c>
      <c r="BG115" s="511">
        <v>3.1632389800879426</v>
      </c>
      <c r="BH115" s="511">
        <v>3.1632389800879426</v>
      </c>
      <c r="BI115" s="512"/>
      <c r="BJ115" s="512"/>
      <c r="BK115" s="512"/>
      <c r="BL115" s="512"/>
      <c r="BM115" s="512"/>
      <c r="BN115" s="513"/>
    </row>
    <row r="116" spans="1:66" s="3" customFormat="1">
      <c r="A116" s="437">
        <v>0</v>
      </c>
      <c r="B116" s="439" t="s">
        <v>186</v>
      </c>
      <c r="C116" s="436" t="s">
        <v>187</v>
      </c>
      <c r="D116" s="207" t="s">
        <v>30</v>
      </c>
      <c r="E116" s="511">
        <v>3.9358238412911897</v>
      </c>
      <c r="F116" s="511">
        <v>3.976863773783275</v>
      </c>
      <c r="G116" s="511">
        <v>3.9756206172183965</v>
      </c>
      <c r="H116" s="511">
        <v>4.0389085999844196</v>
      </c>
      <c r="I116" s="511">
        <v>4.1463726422443115</v>
      </c>
      <c r="J116" s="511">
        <v>4.228596621185722</v>
      </c>
      <c r="K116" s="511">
        <v>4.3342380241468428</v>
      </c>
      <c r="L116" s="511">
        <v>4.4219036146526811</v>
      </c>
      <c r="M116" s="511">
        <v>4.4854294723486365</v>
      </c>
      <c r="N116" s="511">
        <v>4.5454154719903324</v>
      </c>
      <c r="O116" s="511">
        <v>4.6019367146407459</v>
      </c>
      <c r="P116" s="511">
        <v>4.655063317650483</v>
      </c>
      <c r="Q116" s="511">
        <v>4.7048562639680114</v>
      </c>
      <c r="R116" s="511">
        <v>4.7513733149655568</v>
      </c>
      <c r="S116" s="511">
        <v>4.7946656200117488</v>
      </c>
      <c r="T116" s="511">
        <v>4.8347797867693751</v>
      </c>
      <c r="U116" s="511">
        <v>4.8717573901996216</v>
      </c>
      <c r="V116" s="511">
        <v>4.9056373109525149</v>
      </c>
      <c r="W116" s="511">
        <v>4.9364526056983982</v>
      </c>
      <c r="X116" s="511">
        <v>4.9642345233223129</v>
      </c>
      <c r="Y116" s="511">
        <v>4.9890087943405668</v>
      </c>
      <c r="Z116" s="511">
        <v>5.0108004632051308</v>
      </c>
      <c r="AA116" s="511">
        <v>5.0296287742020285</v>
      </c>
      <c r="AB116" s="511">
        <v>5.0455117835389984</v>
      </c>
      <c r="AC116" s="511">
        <v>5.0584640417472206</v>
      </c>
      <c r="AD116" s="511">
        <v>5.0684973669649072</v>
      </c>
      <c r="AE116" s="511">
        <v>5.0684973669649072</v>
      </c>
      <c r="AF116" s="511">
        <v>5.0684973669649072</v>
      </c>
      <c r="AG116" s="511">
        <v>5.0684973669649072</v>
      </c>
      <c r="AH116" s="511">
        <v>5.0684973669649072</v>
      </c>
      <c r="AI116" s="511">
        <v>5.0684973669649072</v>
      </c>
      <c r="AJ116" s="511">
        <v>5.0684973669649072</v>
      </c>
      <c r="AK116" s="511">
        <v>5.0684973669649072</v>
      </c>
      <c r="AL116" s="511">
        <v>5.0684973669649072</v>
      </c>
      <c r="AM116" s="511">
        <v>5.0684973669649072</v>
      </c>
      <c r="AN116" s="511">
        <v>5.0684973669649072</v>
      </c>
      <c r="AO116" s="511">
        <v>5.0684973669649072</v>
      </c>
      <c r="AP116" s="511">
        <v>5.0684973669649072</v>
      </c>
      <c r="AQ116" s="511">
        <v>5.0684973669649072</v>
      </c>
      <c r="AR116" s="511">
        <v>5.0684973669649072</v>
      </c>
      <c r="AS116" s="511">
        <v>5.0684973669649072</v>
      </c>
      <c r="AT116" s="511">
        <v>5.0684973669649072</v>
      </c>
      <c r="AU116" s="511">
        <v>5.0684973669649072</v>
      </c>
      <c r="AV116" s="511">
        <v>5.0684973669649072</v>
      </c>
      <c r="AW116" s="511">
        <v>5.0684973669649072</v>
      </c>
      <c r="AX116" s="511">
        <v>5.0684973669649072</v>
      </c>
      <c r="AY116" s="511">
        <v>5.0684973669649072</v>
      </c>
      <c r="AZ116" s="511">
        <v>5.0684973669649072</v>
      </c>
      <c r="BA116" s="511">
        <v>5.0684973669649072</v>
      </c>
      <c r="BB116" s="511">
        <v>5.0684973669649072</v>
      </c>
      <c r="BC116" s="511">
        <v>5.0684973669649072</v>
      </c>
      <c r="BD116" s="511">
        <v>5.0684973669649072</v>
      </c>
      <c r="BE116" s="511">
        <v>5.0684973669649072</v>
      </c>
      <c r="BF116" s="511">
        <v>5.0684973669649072</v>
      </c>
      <c r="BG116" s="511">
        <v>5.0684973669649072</v>
      </c>
      <c r="BH116" s="511">
        <v>5.0684973669649072</v>
      </c>
      <c r="BI116" s="512"/>
      <c r="BJ116" s="512"/>
      <c r="BK116" s="512"/>
      <c r="BL116" s="512"/>
      <c r="BM116" s="512"/>
      <c r="BN116" s="513"/>
    </row>
    <row r="117" spans="1:66" s="3" customFormat="1">
      <c r="A117" s="437">
        <v>0</v>
      </c>
      <c r="B117" s="439" t="s">
        <v>188</v>
      </c>
      <c r="C117" s="207" t="s">
        <v>43</v>
      </c>
      <c r="D117" s="207" t="s">
        <v>674</v>
      </c>
      <c r="E117" s="511">
        <v>3.2383599792839135</v>
      </c>
      <c r="F117" s="511">
        <v>3.272127261635474</v>
      </c>
      <c r="G117" s="511">
        <v>3.2711044037459893</v>
      </c>
      <c r="H117" s="511">
        <v>3.3231771790589875</v>
      </c>
      <c r="I117" s="511">
        <v>3.4115976134329875</v>
      </c>
      <c r="J117" s="511">
        <v>3.4792507537864421</v>
      </c>
      <c r="K117" s="511">
        <v>3.5661715371598333</v>
      </c>
      <c r="L117" s="511">
        <v>3.6383019859050347</v>
      </c>
      <c r="M117" s="511">
        <v>3.6905704825420131</v>
      </c>
      <c r="N117" s="511">
        <v>3.7399264162398178</v>
      </c>
      <c r="O117" s="511">
        <v>3.7864315794684766</v>
      </c>
      <c r="P117" s="511">
        <v>3.8301436641449076</v>
      </c>
      <c r="Q117" s="511">
        <v>3.8711128464832156</v>
      </c>
      <c r="R117" s="511">
        <v>3.9093866520139375</v>
      </c>
      <c r="S117" s="511">
        <v>3.9450071659713273</v>
      </c>
      <c r="T117" s="511">
        <v>3.9780127367154696</v>
      </c>
      <c r="U117" s="511">
        <v>4.0084375717454481</v>
      </c>
      <c r="V117" s="511">
        <v>4.0363136617056856</v>
      </c>
      <c r="W117" s="511">
        <v>4.0616682053232092</v>
      </c>
      <c r="X117" s="511">
        <v>4.0845269138957789</v>
      </c>
      <c r="Y117" s="511">
        <v>4.1049109582576646</v>
      </c>
      <c r="Z117" s="511">
        <v>4.1228409447556533</v>
      </c>
      <c r="AA117" s="511">
        <v>4.1383327074128617</v>
      </c>
      <c r="AB117" s="511">
        <v>4.1514011027124242</v>
      </c>
      <c r="AC117" s="511">
        <v>4.1620581026987589</v>
      </c>
      <c r="AD117" s="511">
        <v>4.1703134312282586</v>
      </c>
      <c r="AE117" s="511">
        <v>4.1703134312282586</v>
      </c>
      <c r="AF117" s="511">
        <v>4.1703134312282586</v>
      </c>
      <c r="AG117" s="511">
        <v>4.1703134312282586</v>
      </c>
      <c r="AH117" s="511">
        <v>4.1703134312282586</v>
      </c>
      <c r="AI117" s="511">
        <v>4.1703134312282586</v>
      </c>
      <c r="AJ117" s="511">
        <v>4.1703134312282586</v>
      </c>
      <c r="AK117" s="511">
        <v>4.1703134312282586</v>
      </c>
      <c r="AL117" s="511">
        <v>4.1703134312282586</v>
      </c>
      <c r="AM117" s="511">
        <v>4.1703134312282586</v>
      </c>
      <c r="AN117" s="511">
        <v>4.1703134312282586</v>
      </c>
      <c r="AO117" s="511">
        <v>4.1703134312282586</v>
      </c>
      <c r="AP117" s="511">
        <v>4.1703134312282586</v>
      </c>
      <c r="AQ117" s="511">
        <v>4.1703134312282586</v>
      </c>
      <c r="AR117" s="511">
        <v>4.1703134312282586</v>
      </c>
      <c r="AS117" s="511">
        <v>4.1703134312282586</v>
      </c>
      <c r="AT117" s="511">
        <v>4.1703134312282586</v>
      </c>
      <c r="AU117" s="511">
        <v>4.1703134312282586</v>
      </c>
      <c r="AV117" s="511">
        <v>4.1703134312282586</v>
      </c>
      <c r="AW117" s="511">
        <v>4.1703134312282586</v>
      </c>
      <c r="AX117" s="511">
        <v>4.1703134312282586</v>
      </c>
      <c r="AY117" s="511">
        <v>4.1703134312282586</v>
      </c>
      <c r="AZ117" s="511">
        <v>4.1703134312282586</v>
      </c>
      <c r="BA117" s="511">
        <v>4.1703134312282586</v>
      </c>
      <c r="BB117" s="511">
        <v>4.1703134312282586</v>
      </c>
      <c r="BC117" s="511">
        <v>4.1703134312282586</v>
      </c>
      <c r="BD117" s="511">
        <v>4.1703134312282586</v>
      </c>
      <c r="BE117" s="511">
        <v>4.1703134312282586</v>
      </c>
      <c r="BF117" s="511">
        <v>4.1703134312282586</v>
      </c>
      <c r="BG117" s="511">
        <v>4.1703134312282586</v>
      </c>
      <c r="BH117" s="511">
        <v>4.1703134312282586</v>
      </c>
      <c r="BI117" s="512"/>
      <c r="BJ117" s="512"/>
      <c r="BK117" s="512"/>
      <c r="BL117" s="512"/>
      <c r="BM117" s="512"/>
      <c r="BN117" s="513"/>
    </row>
    <row r="118" spans="1:66" s="3" customFormat="1">
      <c r="A118" s="437">
        <v>0</v>
      </c>
      <c r="B118" s="439" t="s">
        <v>58</v>
      </c>
      <c r="C118" s="207" t="s">
        <v>68</v>
      </c>
      <c r="D118" s="207" t="s">
        <v>675</v>
      </c>
      <c r="E118" s="511">
        <v>2.7600406078598523</v>
      </c>
      <c r="F118" s="511">
        <v>2.7938669472527646</v>
      </c>
      <c r="G118" s="511">
        <v>2.7928414034489917</v>
      </c>
      <c r="H118" s="511">
        <v>2.8451216048416943</v>
      </c>
      <c r="I118" s="511">
        <v>2.9342207934665669</v>
      </c>
      <c r="J118" s="511">
        <v>3.0026661471193012</v>
      </c>
      <c r="K118" s="511">
        <v>3.0909453139957663</v>
      </c>
      <c r="L118" s="511">
        <v>3.1644886871984452</v>
      </c>
      <c r="M118" s="511">
        <v>3.2179403553236661</v>
      </c>
      <c r="N118" s="511">
        <v>3.2685348274661927</v>
      </c>
      <c r="O118" s="511">
        <v>3.316313623818647</v>
      </c>
      <c r="P118" s="511">
        <v>3.3613162160249486</v>
      </c>
      <c r="Q118" s="511">
        <v>3.4035762915666825</v>
      </c>
      <c r="R118" s="511">
        <v>3.4431265689418131</v>
      </c>
      <c r="S118" s="511">
        <v>3.4799957592137409</v>
      </c>
      <c r="T118" s="511">
        <v>3.5142101788594204</v>
      </c>
      <c r="U118" s="511">
        <v>3.5457932068618905</v>
      </c>
      <c r="V118" s="511">
        <v>3.5747671742632092</v>
      </c>
      <c r="W118" s="511">
        <v>3.601150596464306</v>
      </c>
      <c r="X118" s="511">
        <v>3.6249615265921418</v>
      </c>
      <c r="Y118" s="511">
        <v>3.6462143084435543</v>
      </c>
      <c r="Z118" s="511">
        <v>3.6649236588009328</v>
      </c>
      <c r="AA118" s="511">
        <v>3.6811002287780443</v>
      </c>
      <c r="AB118" s="511">
        <v>3.6947545184084141</v>
      </c>
      <c r="AC118" s="511">
        <v>3.7058948507633809</v>
      </c>
      <c r="AD118" s="511">
        <v>3.7145280059796519</v>
      </c>
      <c r="AE118" s="511">
        <v>3.7145280059796519</v>
      </c>
      <c r="AF118" s="511">
        <v>3.7145280059796519</v>
      </c>
      <c r="AG118" s="511">
        <v>3.7145280059796519</v>
      </c>
      <c r="AH118" s="511">
        <v>3.7145280059796519</v>
      </c>
      <c r="AI118" s="511">
        <v>3.7145280059796519</v>
      </c>
      <c r="AJ118" s="511">
        <v>3.7145280059796519</v>
      </c>
      <c r="AK118" s="511">
        <v>3.7145280059796519</v>
      </c>
      <c r="AL118" s="511">
        <v>3.7145280059796519</v>
      </c>
      <c r="AM118" s="511">
        <v>3.7145280059796519</v>
      </c>
      <c r="AN118" s="511">
        <v>3.7145280059796519</v>
      </c>
      <c r="AO118" s="511">
        <v>3.7145280059796519</v>
      </c>
      <c r="AP118" s="511">
        <v>3.7145280059796519</v>
      </c>
      <c r="AQ118" s="511">
        <v>3.7145280059796519</v>
      </c>
      <c r="AR118" s="511">
        <v>3.7145280059796519</v>
      </c>
      <c r="AS118" s="511">
        <v>3.7145280059796519</v>
      </c>
      <c r="AT118" s="511">
        <v>3.7145280059796519</v>
      </c>
      <c r="AU118" s="511">
        <v>3.7145280059796519</v>
      </c>
      <c r="AV118" s="511">
        <v>3.7145280059796519</v>
      </c>
      <c r="AW118" s="511">
        <v>3.7145280059796519</v>
      </c>
      <c r="AX118" s="511">
        <v>3.7145280059796519</v>
      </c>
      <c r="AY118" s="511">
        <v>3.7145280059796519</v>
      </c>
      <c r="AZ118" s="511">
        <v>3.7145280059796519</v>
      </c>
      <c r="BA118" s="511">
        <v>3.7145280059796519</v>
      </c>
      <c r="BB118" s="511">
        <v>3.7145280059796519</v>
      </c>
      <c r="BC118" s="511">
        <v>3.7145280059796519</v>
      </c>
      <c r="BD118" s="511">
        <v>3.7145280059796519</v>
      </c>
      <c r="BE118" s="511">
        <v>3.7145280059796519</v>
      </c>
      <c r="BF118" s="511">
        <v>3.7145280059796519</v>
      </c>
      <c r="BG118" s="511">
        <v>3.7145280059796519</v>
      </c>
      <c r="BH118" s="511">
        <v>3.7145280059796519</v>
      </c>
      <c r="BI118" s="512"/>
      <c r="BJ118" s="512"/>
      <c r="BK118" s="512"/>
      <c r="BL118" s="512"/>
      <c r="BM118" s="512"/>
      <c r="BN118" s="513"/>
    </row>
    <row r="119" spans="1:66" s="3" customFormat="1">
      <c r="A119" s="437">
        <v>0</v>
      </c>
      <c r="B119" s="439" t="s">
        <v>191</v>
      </c>
      <c r="C119" s="207" t="s">
        <v>192</v>
      </c>
      <c r="D119" s="207" t="s">
        <v>674</v>
      </c>
      <c r="E119" s="511">
        <v>3.7982131118682916</v>
      </c>
      <c r="F119" s="511">
        <v>3.8378181389191184</v>
      </c>
      <c r="G119" s="511">
        <v>3.836618447633322</v>
      </c>
      <c r="H119" s="511">
        <v>3.8976936521289436</v>
      </c>
      <c r="I119" s="511">
        <v>4.0014003602604715</v>
      </c>
      <c r="J119" s="511">
        <v>4.0807494895707892</v>
      </c>
      <c r="K119" s="511">
        <v>4.1826972845085466</v>
      </c>
      <c r="L119" s="511">
        <v>4.2672977668334147</v>
      </c>
      <c r="M119" s="511">
        <v>4.3286025292854609</v>
      </c>
      <c r="N119" s="511">
        <v>4.3864912000072867</v>
      </c>
      <c r="O119" s="511">
        <v>4.4410362542553097</v>
      </c>
      <c r="P119" s="511">
        <v>4.4923053578223042</v>
      </c>
      <c r="Q119" s="511">
        <v>4.5403573614708588</v>
      </c>
      <c r="R119" s="511">
        <v>4.5852480070253501</v>
      </c>
      <c r="S119" s="511">
        <v>4.6270266554862793</v>
      </c>
      <c r="T119" s="511">
        <v>4.6657382849428721</v>
      </c>
      <c r="U119" s="511">
        <v>4.7014230167443216</v>
      </c>
      <c r="V119" s="511">
        <v>4.73411837213159</v>
      </c>
      <c r="W119" s="511">
        <v>4.7638562519934853</v>
      </c>
      <c r="X119" s="511">
        <v>4.7906668126402696</v>
      </c>
      <c r="Y119" s="511">
        <v>4.8145748849557322</v>
      </c>
      <c r="Z119" s="511">
        <v>4.8356046377466306</v>
      </c>
      <c r="AA119" s="511">
        <v>4.8537746424486929</v>
      </c>
      <c r="AB119" s="511">
        <v>4.869102323958904</v>
      </c>
      <c r="AC119" s="511">
        <v>4.8816017240689034</v>
      </c>
      <c r="AD119" s="511">
        <v>4.8912842477117691</v>
      </c>
      <c r="AE119" s="511">
        <v>4.8912842477117691</v>
      </c>
      <c r="AF119" s="511">
        <v>4.8912842477117691</v>
      </c>
      <c r="AG119" s="511">
        <v>4.8912842477117691</v>
      </c>
      <c r="AH119" s="511">
        <v>4.8912842477117691</v>
      </c>
      <c r="AI119" s="511">
        <v>4.8912842477117691</v>
      </c>
      <c r="AJ119" s="511">
        <v>4.8912842477117691</v>
      </c>
      <c r="AK119" s="511">
        <v>4.8912842477117691</v>
      </c>
      <c r="AL119" s="511">
        <v>4.8912842477117691</v>
      </c>
      <c r="AM119" s="511">
        <v>4.8912842477117691</v>
      </c>
      <c r="AN119" s="511">
        <v>4.8912842477117691</v>
      </c>
      <c r="AO119" s="511">
        <v>4.8912842477117691</v>
      </c>
      <c r="AP119" s="511">
        <v>4.8912842477117691</v>
      </c>
      <c r="AQ119" s="511">
        <v>4.8912842477117691</v>
      </c>
      <c r="AR119" s="511">
        <v>4.8912842477117691</v>
      </c>
      <c r="AS119" s="511">
        <v>4.8912842477117691</v>
      </c>
      <c r="AT119" s="511">
        <v>4.8912842477117691</v>
      </c>
      <c r="AU119" s="511">
        <v>4.8912842477117691</v>
      </c>
      <c r="AV119" s="511">
        <v>4.8912842477117691</v>
      </c>
      <c r="AW119" s="511">
        <v>4.8912842477117691</v>
      </c>
      <c r="AX119" s="511">
        <v>4.8912842477117691</v>
      </c>
      <c r="AY119" s="511">
        <v>4.8912842477117691</v>
      </c>
      <c r="AZ119" s="511">
        <v>4.8912842477117691</v>
      </c>
      <c r="BA119" s="511">
        <v>4.8912842477117691</v>
      </c>
      <c r="BB119" s="511">
        <v>4.8912842477117691</v>
      </c>
      <c r="BC119" s="511">
        <v>4.8912842477117691</v>
      </c>
      <c r="BD119" s="511">
        <v>4.8912842477117691</v>
      </c>
      <c r="BE119" s="511">
        <v>4.8912842477117691</v>
      </c>
      <c r="BF119" s="511">
        <v>4.8912842477117691</v>
      </c>
      <c r="BG119" s="511">
        <v>4.8912842477117691</v>
      </c>
      <c r="BH119" s="511">
        <v>4.8912842477117691</v>
      </c>
      <c r="BI119" s="512"/>
      <c r="BJ119" s="512"/>
      <c r="BK119" s="512"/>
      <c r="BL119" s="512"/>
      <c r="BM119" s="512"/>
      <c r="BN119" s="513"/>
    </row>
    <row r="120" spans="1:66" s="3" customFormat="1">
      <c r="A120" s="437">
        <v>0</v>
      </c>
      <c r="B120" s="439" t="s">
        <v>71</v>
      </c>
      <c r="C120" s="207" t="s">
        <v>92</v>
      </c>
      <c r="D120" s="207" t="s">
        <v>674</v>
      </c>
      <c r="E120" s="511">
        <v>2.9991329265793079</v>
      </c>
      <c r="F120" s="511">
        <v>3.0304057217563463</v>
      </c>
      <c r="G120" s="511">
        <v>3.0294584253485382</v>
      </c>
      <c r="H120" s="511">
        <v>3.0776844335806786</v>
      </c>
      <c r="I120" s="511">
        <v>3.1595729937808779</v>
      </c>
      <c r="J120" s="511">
        <v>3.2222284002577712</v>
      </c>
      <c r="K120" s="511">
        <v>3.3027280930302991</v>
      </c>
      <c r="L120" s="511">
        <v>3.3695300561303099</v>
      </c>
      <c r="M120" s="511">
        <v>3.4179373271840436</v>
      </c>
      <c r="N120" s="511">
        <v>3.4636471947781597</v>
      </c>
      <c r="O120" s="511">
        <v>3.506716886593539</v>
      </c>
      <c r="P120" s="511">
        <v>3.5471998326777161</v>
      </c>
      <c r="Q120" s="511">
        <v>3.5851425025821966</v>
      </c>
      <c r="R120" s="511">
        <v>3.62058891098861</v>
      </c>
      <c r="S120" s="511">
        <v>3.6535780341727806</v>
      </c>
      <c r="T120" s="511">
        <v>3.6841453875901076</v>
      </c>
      <c r="U120" s="511">
        <v>3.7123226517324128</v>
      </c>
      <c r="V120" s="511">
        <v>3.7381394540023454</v>
      </c>
      <c r="W120" s="511">
        <v>3.7616209838780081</v>
      </c>
      <c r="X120" s="511">
        <v>3.7827910532889555</v>
      </c>
      <c r="Y120" s="511">
        <v>3.8016692691184706</v>
      </c>
      <c r="Z120" s="511">
        <v>3.8182747154626813</v>
      </c>
      <c r="AA120" s="511">
        <v>3.8326220566394515</v>
      </c>
      <c r="AB120" s="511">
        <v>3.8447250516403777</v>
      </c>
      <c r="AC120" s="511">
        <v>3.8545947881002016</v>
      </c>
      <c r="AD120" s="511">
        <v>3.8622402715458151</v>
      </c>
      <c r="AE120" s="511">
        <v>3.8622402715458151</v>
      </c>
      <c r="AF120" s="511">
        <v>3.8622402715458151</v>
      </c>
      <c r="AG120" s="511">
        <v>3.8622402715458151</v>
      </c>
      <c r="AH120" s="511">
        <v>3.8622402715458151</v>
      </c>
      <c r="AI120" s="511">
        <v>3.8622402715458151</v>
      </c>
      <c r="AJ120" s="511">
        <v>3.8622402715458151</v>
      </c>
      <c r="AK120" s="511">
        <v>3.8622402715458151</v>
      </c>
      <c r="AL120" s="511">
        <v>3.8622402715458151</v>
      </c>
      <c r="AM120" s="511">
        <v>3.8622402715458151</v>
      </c>
      <c r="AN120" s="511">
        <v>3.8622402715458151</v>
      </c>
      <c r="AO120" s="511">
        <v>3.8622402715458151</v>
      </c>
      <c r="AP120" s="511">
        <v>3.8622402715458151</v>
      </c>
      <c r="AQ120" s="511">
        <v>3.8622402715458151</v>
      </c>
      <c r="AR120" s="511">
        <v>3.8622402715458151</v>
      </c>
      <c r="AS120" s="511">
        <v>3.8622402715458151</v>
      </c>
      <c r="AT120" s="511">
        <v>3.8622402715458151</v>
      </c>
      <c r="AU120" s="511">
        <v>3.8622402715458151</v>
      </c>
      <c r="AV120" s="511">
        <v>3.8622402715458151</v>
      </c>
      <c r="AW120" s="511">
        <v>3.8622402715458151</v>
      </c>
      <c r="AX120" s="511">
        <v>3.8622402715458151</v>
      </c>
      <c r="AY120" s="511">
        <v>3.8622402715458151</v>
      </c>
      <c r="AZ120" s="511">
        <v>3.8622402715458151</v>
      </c>
      <c r="BA120" s="511">
        <v>3.8622402715458151</v>
      </c>
      <c r="BB120" s="511">
        <v>3.8622402715458151</v>
      </c>
      <c r="BC120" s="511">
        <v>3.8622402715458151</v>
      </c>
      <c r="BD120" s="511">
        <v>3.8622402715458151</v>
      </c>
      <c r="BE120" s="511">
        <v>3.8622402715458151</v>
      </c>
      <c r="BF120" s="511">
        <v>3.8622402715458151</v>
      </c>
      <c r="BG120" s="511">
        <v>3.8622402715458151</v>
      </c>
      <c r="BH120" s="511">
        <v>3.8622402715458151</v>
      </c>
      <c r="BI120" s="512"/>
      <c r="BJ120" s="512"/>
      <c r="BK120" s="512"/>
      <c r="BL120" s="512"/>
      <c r="BM120" s="512"/>
      <c r="BN120" s="513"/>
    </row>
    <row r="121" spans="1:66" s="3" customFormat="1">
      <c r="A121" s="437">
        <v>0</v>
      </c>
      <c r="B121" s="439" t="s">
        <v>240</v>
      </c>
      <c r="C121" s="207" t="s">
        <v>241</v>
      </c>
      <c r="D121" s="207" t="s">
        <v>674</v>
      </c>
      <c r="E121" s="511">
        <v>3.2151805746757449</v>
      </c>
      <c r="F121" s="511">
        <v>3.2487061589130892</v>
      </c>
      <c r="G121" s="511">
        <v>3.2476906223952335</v>
      </c>
      <c r="H121" s="511">
        <v>3.2993906732625953</v>
      </c>
      <c r="I121" s="511">
        <v>3.3871782153586842</v>
      </c>
      <c r="J121" s="511">
        <v>3.4543471107476207</v>
      </c>
      <c r="K121" s="511">
        <v>3.5406457359855481</v>
      </c>
      <c r="L121" s="511">
        <v>3.6122598922658202</v>
      </c>
      <c r="M121" s="511">
        <v>3.6641542635308322</v>
      </c>
      <c r="N121" s="511">
        <v>3.7131569192841489</v>
      </c>
      <c r="O121" s="511">
        <v>3.7593292097001054</v>
      </c>
      <c r="P121" s="511">
        <v>3.8027284137507062</v>
      </c>
      <c r="Q121" s="511">
        <v>3.8434043485007412</v>
      </c>
      <c r="R121" s="511">
        <v>3.8814041993043897</v>
      </c>
      <c r="S121" s="511">
        <v>3.9167697501598848</v>
      </c>
      <c r="T121" s="511">
        <v>3.949539074938941</v>
      </c>
      <c r="U121" s="511">
        <v>3.9797461362915616</v>
      </c>
      <c r="V121" s="511">
        <v>4.0074226958808046</v>
      </c>
      <c r="W121" s="511">
        <v>4.032595757751726</v>
      </c>
      <c r="X121" s="511">
        <v>4.0552908491667798</v>
      </c>
      <c r="Y121" s="511">
        <v>4.0755289894244777</v>
      </c>
      <c r="Z121" s="511">
        <v>4.0933306373763152</v>
      </c>
      <c r="AA121" s="511">
        <v>4.1087115137092658</v>
      </c>
      <c r="AB121" s="511">
        <v>4.1216863685673184</v>
      </c>
      <c r="AC121" s="511">
        <v>4.1322670883018686</v>
      </c>
      <c r="AD121" s="511">
        <v>4.1404633271682725</v>
      </c>
      <c r="AE121" s="511">
        <v>4.1404633271682725</v>
      </c>
      <c r="AF121" s="511">
        <v>4.1404633271682725</v>
      </c>
      <c r="AG121" s="511">
        <v>4.1404633271682725</v>
      </c>
      <c r="AH121" s="511">
        <v>4.1404633271682725</v>
      </c>
      <c r="AI121" s="511">
        <v>4.1404633271682725</v>
      </c>
      <c r="AJ121" s="511">
        <v>4.1404633271682725</v>
      </c>
      <c r="AK121" s="511">
        <v>4.1404633271682725</v>
      </c>
      <c r="AL121" s="511">
        <v>4.1404633271682725</v>
      </c>
      <c r="AM121" s="511">
        <v>4.1404633271682725</v>
      </c>
      <c r="AN121" s="511">
        <v>4.1404633271682725</v>
      </c>
      <c r="AO121" s="511">
        <v>4.1404633271682725</v>
      </c>
      <c r="AP121" s="511">
        <v>4.1404633271682725</v>
      </c>
      <c r="AQ121" s="511">
        <v>4.1404633271682725</v>
      </c>
      <c r="AR121" s="511">
        <v>4.1404633271682725</v>
      </c>
      <c r="AS121" s="511">
        <v>4.1404633271682725</v>
      </c>
      <c r="AT121" s="511">
        <v>4.1404633271682725</v>
      </c>
      <c r="AU121" s="511">
        <v>4.1404633271682725</v>
      </c>
      <c r="AV121" s="511">
        <v>4.1404633271682725</v>
      </c>
      <c r="AW121" s="511">
        <v>4.1404633271682725</v>
      </c>
      <c r="AX121" s="511">
        <v>4.1404633271682725</v>
      </c>
      <c r="AY121" s="511">
        <v>4.1404633271682725</v>
      </c>
      <c r="AZ121" s="511">
        <v>4.1404633271682725</v>
      </c>
      <c r="BA121" s="511">
        <v>4.1404633271682725</v>
      </c>
      <c r="BB121" s="511">
        <v>4.1404633271682725</v>
      </c>
      <c r="BC121" s="511">
        <v>4.1404633271682725</v>
      </c>
      <c r="BD121" s="511">
        <v>4.1404633271682725</v>
      </c>
      <c r="BE121" s="511">
        <v>4.1404633271682725</v>
      </c>
      <c r="BF121" s="511">
        <v>4.1404633271682725</v>
      </c>
      <c r="BG121" s="511">
        <v>4.1404633271682725</v>
      </c>
      <c r="BH121" s="511">
        <v>4.1404633271682725</v>
      </c>
      <c r="BI121" s="512"/>
      <c r="BJ121" s="512"/>
      <c r="BK121" s="512"/>
      <c r="BL121" s="512"/>
      <c r="BM121" s="512"/>
      <c r="BN121" s="513"/>
    </row>
    <row r="122" spans="1:66" s="3" customFormat="1">
      <c r="A122" s="437">
        <v>0</v>
      </c>
      <c r="B122" s="439" t="s">
        <v>71</v>
      </c>
      <c r="C122" s="207" t="s">
        <v>93</v>
      </c>
      <c r="D122" s="207" t="s">
        <v>109</v>
      </c>
      <c r="E122" s="511">
        <v>2.7332473899838283</v>
      </c>
      <c r="F122" s="511">
        <v>2.7617477225424891</v>
      </c>
      <c r="G122" s="511">
        <v>2.7608844078786952</v>
      </c>
      <c r="H122" s="511">
        <v>2.80483498104658</v>
      </c>
      <c r="I122" s="511">
        <v>2.8794637817419901</v>
      </c>
      <c r="J122" s="511">
        <v>2.9365645273287049</v>
      </c>
      <c r="K122" s="511">
        <v>3.0099275894374471</v>
      </c>
      <c r="L122" s="511">
        <v>3.0708072822549144</v>
      </c>
      <c r="M122" s="511">
        <v>3.1149230485456618</v>
      </c>
      <c r="N122" s="511">
        <v>3.1565805473483648</v>
      </c>
      <c r="O122" s="511">
        <v>3.1958319328733338</v>
      </c>
      <c r="P122" s="511">
        <v>3.2327258983734342</v>
      </c>
      <c r="Q122" s="511">
        <v>3.2673047936822606</v>
      </c>
      <c r="R122" s="511">
        <v>3.2996087313978966</v>
      </c>
      <c r="S122" s="511">
        <v>3.3296732323881311</v>
      </c>
      <c r="T122" s="511">
        <v>3.3575306635163717</v>
      </c>
      <c r="U122" s="511">
        <v>3.3832098966678283</v>
      </c>
      <c r="V122" s="511">
        <v>3.406737932653384</v>
      </c>
      <c r="W122" s="511">
        <v>3.4281377277997378</v>
      </c>
      <c r="X122" s="511">
        <v>3.4474309830104177</v>
      </c>
      <c r="Y122" s="511">
        <v>3.4646355669374214</v>
      </c>
      <c r="Z122" s="511">
        <v>3.4797688717928343</v>
      </c>
      <c r="AA122" s="511">
        <v>3.4928442618420981</v>
      </c>
      <c r="AB122" s="511">
        <v>3.5038742762853055</v>
      </c>
      <c r="AC122" s="511">
        <v>3.5128690197925261</v>
      </c>
      <c r="AD122" s="511">
        <v>3.5198366995134522</v>
      </c>
      <c r="AE122" s="511">
        <v>3.5198366995134522</v>
      </c>
      <c r="AF122" s="511">
        <v>3.5198366995134522</v>
      </c>
      <c r="AG122" s="511">
        <v>3.5198366995134522</v>
      </c>
      <c r="AH122" s="511">
        <v>3.5198366995134522</v>
      </c>
      <c r="AI122" s="511">
        <v>3.5198366995134522</v>
      </c>
      <c r="AJ122" s="511">
        <v>3.5198366995134522</v>
      </c>
      <c r="AK122" s="511">
        <v>3.5198366995134522</v>
      </c>
      <c r="AL122" s="511">
        <v>3.5198366995134522</v>
      </c>
      <c r="AM122" s="511">
        <v>3.5198366995134522</v>
      </c>
      <c r="AN122" s="511">
        <v>3.5198366995134522</v>
      </c>
      <c r="AO122" s="511">
        <v>3.5198366995134522</v>
      </c>
      <c r="AP122" s="511">
        <v>3.5198366995134522</v>
      </c>
      <c r="AQ122" s="511">
        <v>3.5198366995134522</v>
      </c>
      <c r="AR122" s="511">
        <v>3.5198366995134522</v>
      </c>
      <c r="AS122" s="511">
        <v>3.5198366995134522</v>
      </c>
      <c r="AT122" s="511">
        <v>3.5198366995134522</v>
      </c>
      <c r="AU122" s="511">
        <v>3.5198366995134522</v>
      </c>
      <c r="AV122" s="511">
        <v>3.5198366995134522</v>
      </c>
      <c r="AW122" s="511">
        <v>3.5198366995134522</v>
      </c>
      <c r="AX122" s="511">
        <v>3.5198366995134522</v>
      </c>
      <c r="AY122" s="511">
        <v>3.5198366995134522</v>
      </c>
      <c r="AZ122" s="511">
        <v>3.5198366995134522</v>
      </c>
      <c r="BA122" s="511">
        <v>3.5198366995134522</v>
      </c>
      <c r="BB122" s="511">
        <v>3.5198366995134522</v>
      </c>
      <c r="BC122" s="511">
        <v>3.5198366995134522</v>
      </c>
      <c r="BD122" s="511">
        <v>3.5198366995134522</v>
      </c>
      <c r="BE122" s="511">
        <v>3.5198366995134522</v>
      </c>
      <c r="BF122" s="511">
        <v>3.5198366995134522</v>
      </c>
      <c r="BG122" s="511">
        <v>3.5198366995134522</v>
      </c>
      <c r="BH122" s="511">
        <v>3.5198366995134522</v>
      </c>
      <c r="BI122" s="512"/>
      <c r="BJ122" s="512"/>
      <c r="BK122" s="512"/>
      <c r="BL122" s="512"/>
      <c r="BM122" s="512"/>
      <c r="BN122" s="513"/>
    </row>
    <row r="123" spans="1:66" s="3" customFormat="1">
      <c r="A123" s="437">
        <v>0</v>
      </c>
      <c r="B123" s="439" t="s">
        <v>193</v>
      </c>
      <c r="C123" s="207" t="s">
        <v>194</v>
      </c>
      <c r="D123" s="207" t="s">
        <v>676</v>
      </c>
      <c r="E123" s="511">
        <v>5.3489688813644571</v>
      </c>
      <c r="F123" s="511">
        <v>5.3909971054029278</v>
      </c>
      <c r="G123" s="511">
        <v>5.3897255809494435</v>
      </c>
      <c r="H123" s="511">
        <v>5.4543345603635931</v>
      </c>
      <c r="I123" s="511">
        <v>5.5634759431839473</v>
      </c>
      <c r="J123" s="511">
        <v>5.6465146089818514</v>
      </c>
      <c r="K123" s="511">
        <v>5.7526235424489665</v>
      </c>
      <c r="L123" s="511">
        <v>5.8401955959330332</v>
      </c>
      <c r="M123" s="511">
        <v>5.903387359254106</v>
      </c>
      <c r="N123" s="511">
        <v>5.9628564600667788</v>
      </c>
      <c r="O123" s="511">
        <v>6.018714576494312</v>
      </c>
      <c r="P123" s="511">
        <v>6.0710644984861135</v>
      </c>
      <c r="Q123" s="511">
        <v>6.1199964812272185</v>
      </c>
      <c r="R123" s="511">
        <v>6.1655944571374395</v>
      </c>
      <c r="S123" s="511">
        <v>6.2079330242983151</v>
      </c>
      <c r="T123" s="511">
        <v>6.2470797640133524</v>
      </c>
      <c r="U123" s="511">
        <v>6.2830950037286915</v>
      </c>
      <c r="V123" s="511">
        <v>6.3160343031761679</v>
      </c>
      <c r="W123" s="511">
        <v>6.3459455878753115</v>
      </c>
      <c r="X123" s="511">
        <v>6.3728732092278717</v>
      </c>
      <c r="Y123" s="511">
        <v>6.3968544761889783</v>
      </c>
      <c r="Z123" s="511">
        <v>6.4179244515385001</v>
      </c>
      <c r="AA123" s="511">
        <v>6.4361110985487349</v>
      </c>
      <c r="AB123" s="511">
        <v>6.4514398246768767</v>
      </c>
      <c r="AC123" s="511">
        <v>6.4639313083950096</v>
      </c>
      <c r="AD123" s="511">
        <v>6.47360230264258</v>
      </c>
      <c r="AE123" s="511">
        <v>6.47360230264258</v>
      </c>
      <c r="AF123" s="511">
        <v>6.47360230264258</v>
      </c>
      <c r="AG123" s="511">
        <v>6.47360230264258</v>
      </c>
      <c r="AH123" s="511">
        <v>6.47360230264258</v>
      </c>
      <c r="AI123" s="511">
        <v>6.47360230264258</v>
      </c>
      <c r="AJ123" s="511">
        <v>6.47360230264258</v>
      </c>
      <c r="AK123" s="511">
        <v>6.47360230264258</v>
      </c>
      <c r="AL123" s="511">
        <v>6.47360230264258</v>
      </c>
      <c r="AM123" s="511">
        <v>6.47360230264258</v>
      </c>
      <c r="AN123" s="511">
        <v>6.47360230264258</v>
      </c>
      <c r="AO123" s="511">
        <v>6.47360230264258</v>
      </c>
      <c r="AP123" s="511">
        <v>6.47360230264258</v>
      </c>
      <c r="AQ123" s="511">
        <v>6.47360230264258</v>
      </c>
      <c r="AR123" s="511">
        <v>6.47360230264258</v>
      </c>
      <c r="AS123" s="511">
        <v>6.47360230264258</v>
      </c>
      <c r="AT123" s="511">
        <v>6.47360230264258</v>
      </c>
      <c r="AU123" s="511">
        <v>6.47360230264258</v>
      </c>
      <c r="AV123" s="511">
        <v>6.47360230264258</v>
      </c>
      <c r="AW123" s="511">
        <v>6.47360230264258</v>
      </c>
      <c r="AX123" s="511">
        <v>6.47360230264258</v>
      </c>
      <c r="AY123" s="511">
        <v>6.47360230264258</v>
      </c>
      <c r="AZ123" s="511">
        <v>6.47360230264258</v>
      </c>
      <c r="BA123" s="511">
        <v>6.47360230264258</v>
      </c>
      <c r="BB123" s="511">
        <v>6.47360230264258</v>
      </c>
      <c r="BC123" s="511">
        <v>6.47360230264258</v>
      </c>
      <c r="BD123" s="511">
        <v>6.47360230264258</v>
      </c>
      <c r="BE123" s="511">
        <v>6.47360230264258</v>
      </c>
      <c r="BF123" s="511">
        <v>6.47360230264258</v>
      </c>
      <c r="BG123" s="511">
        <v>6.47360230264258</v>
      </c>
      <c r="BH123" s="511">
        <v>6.47360230264258</v>
      </c>
      <c r="BI123" s="512"/>
      <c r="BJ123" s="512"/>
      <c r="BK123" s="512"/>
      <c r="BL123" s="512"/>
      <c r="BM123" s="512"/>
      <c r="BN123" s="513"/>
    </row>
    <row r="124" spans="1:66" s="3" customFormat="1">
      <c r="A124" s="437">
        <v>0</v>
      </c>
      <c r="B124" s="439" t="s">
        <v>237</v>
      </c>
      <c r="C124" s="207" t="s">
        <v>39</v>
      </c>
      <c r="D124" s="207" t="s">
        <v>675</v>
      </c>
      <c r="E124" s="511">
        <v>4.2380217527241362</v>
      </c>
      <c r="F124" s="511">
        <v>4.2899618443858136</v>
      </c>
      <c r="G124" s="511">
        <v>4.2883871295296689</v>
      </c>
      <c r="H124" s="511">
        <v>4.3686629885543926</v>
      </c>
      <c r="I124" s="511">
        <v>4.5054741276611745</v>
      </c>
      <c r="J124" s="511">
        <v>4.6105714573262286</v>
      </c>
      <c r="K124" s="511">
        <v>4.746123459158885</v>
      </c>
      <c r="L124" s="511">
        <v>4.8590487597918131</v>
      </c>
      <c r="M124" s="511">
        <v>4.9411233972406183</v>
      </c>
      <c r="N124" s="511">
        <v>5.0188108315837985</v>
      </c>
      <c r="O124" s="511">
        <v>5.0921748167672218</v>
      </c>
      <c r="P124" s="511">
        <v>5.1612759612055159</v>
      </c>
      <c r="Q124" s="511">
        <v>5.2261659917752139</v>
      </c>
      <c r="R124" s="511">
        <v>5.2868951474857324</v>
      </c>
      <c r="S124" s="511">
        <v>5.3435075139606276</v>
      </c>
      <c r="T124" s="511">
        <v>5.3960434999538398</v>
      </c>
      <c r="U124" s="511">
        <v>5.4445390037193269</v>
      </c>
      <c r="V124" s="511">
        <v>5.4890283144054912</v>
      </c>
      <c r="W124" s="511">
        <v>5.5295398622722649</v>
      </c>
      <c r="X124" s="511">
        <v>5.5661013677613491</v>
      </c>
      <c r="Y124" s="511">
        <v>5.5987348556657279</v>
      </c>
      <c r="Z124" s="511">
        <v>5.6274629234949138</v>
      </c>
      <c r="AA124" s="511">
        <v>5.6523019259545997</v>
      </c>
      <c r="AB124" s="511">
        <v>5.6732679857678905</v>
      </c>
      <c r="AC124" s="511">
        <v>5.6903738829487063</v>
      </c>
      <c r="AD124" s="511">
        <v>5.7036300283463532</v>
      </c>
      <c r="AE124" s="511">
        <v>5.7036300283463532</v>
      </c>
      <c r="AF124" s="511">
        <v>5.7036300283463532</v>
      </c>
      <c r="AG124" s="511">
        <v>5.7036300283463532</v>
      </c>
      <c r="AH124" s="511">
        <v>5.7036300283463532</v>
      </c>
      <c r="AI124" s="511">
        <v>5.7036300283463532</v>
      </c>
      <c r="AJ124" s="511">
        <v>5.7036300283463532</v>
      </c>
      <c r="AK124" s="511">
        <v>5.7036300283463532</v>
      </c>
      <c r="AL124" s="511">
        <v>5.7036300283463532</v>
      </c>
      <c r="AM124" s="511">
        <v>5.7036300283463532</v>
      </c>
      <c r="AN124" s="511">
        <v>5.7036300283463532</v>
      </c>
      <c r="AO124" s="511">
        <v>5.7036300283463532</v>
      </c>
      <c r="AP124" s="511">
        <v>5.7036300283463532</v>
      </c>
      <c r="AQ124" s="511">
        <v>5.7036300283463532</v>
      </c>
      <c r="AR124" s="511">
        <v>5.7036300283463532</v>
      </c>
      <c r="AS124" s="511">
        <v>5.7036300283463532</v>
      </c>
      <c r="AT124" s="511">
        <v>5.7036300283463532</v>
      </c>
      <c r="AU124" s="511">
        <v>5.7036300283463532</v>
      </c>
      <c r="AV124" s="511">
        <v>5.7036300283463532</v>
      </c>
      <c r="AW124" s="511">
        <v>5.7036300283463532</v>
      </c>
      <c r="AX124" s="511">
        <v>5.7036300283463532</v>
      </c>
      <c r="AY124" s="511">
        <v>5.7036300283463532</v>
      </c>
      <c r="AZ124" s="511">
        <v>5.7036300283463532</v>
      </c>
      <c r="BA124" s="511">
        <v>5.7036300283463532</v>
      </c>
      <c r="BB124" s="511">
        <v>5.7036300283463532</v>
      </c>
      <c r="BC124" s="511">
        <v>5.7036300283463532</v>
      </c>
      <c r="BD124" s="511">
        <v>5.7036300283463532</v>
      </c>
      <c r="BE124" s="511">
        <v>5.7036300283463532</v>
      </c>
      <c r="BF124" s="511">
        <v>5.7036300283463532</v>
      </c>
      <c r="BG124" s="511">
        <v>5.7036300283463532</v>
      </c>
      <c r="BH124" s="511">
        <v>5.7036300283463532</v>
      </c>
      <c r="BI124" s="512"/>
      <c r="BJ124" s="512"/>
      <c r="BK124" s="512"/>
      <c r="BL124" s="512"/>
      <c r="BM124" s="512"/>
      <c r="BN124" s="513"/>
    </row>
    <row r="125" spans="1:66" s="3" customFormat="1" ht="15">
      <c r="A125" s="437">
        <v>0</v>
      </c>
      <c r="B125" s="439" t="s">
        <v>71</v>
      </c>
      <c r="C125" s="436" t="s">
        <v>35</v>
      </c>
      <c r="D125" s="207" t="s">
        <v>676</v>
      </c>
      <c r="E125" s="515">
        <v>6.8102185344720638</v>
      </c>
      <c r="F125" s="515">
        <v>6.8637281728090738</v>
      </c>
      <c r="G125" s="515">
        <v>6.8621092889471162</v>
      </c>
      <c r="H125" s="515">
        <v>6.9443683708110084</v>
      </c>
      <c r="I125" s="515">
        <v>7.0833253706826333</v>
      </c>
      <c r="J125" s="515">
        <v>7.1890488238260852</v>
      </c>
      <c r="K125" s="515">
        <v>7.3241449594361461</v>
      </c>
      <c r="L125" s="515">
        <v>7.4356402466524809</v>
      </c>
      <c r="M125" s="515">
        <v>7.5160949524733471</v>
      </c>
      <c r="N125" s="515">
        <v>7.5918100260819896</v>
      </c>
      <c r="O125" s="515">
        <v>7.6629276542141707</v>
      </c>
      <c r="P125" s="515">
        <v>7.7295787073299991</v>
      </c>
      <c r="Q125" s="515">
        <v>7.7918780968353154</v>
      </c>
      <c r="R125" s="515">
        <v>7.8499326840960633</v>
      </c>
      <c r="S125" s="515">
        <v>7.9038374461533882</v>
      </c>
      <c r="T125" s="515">
        <v>7.9536784264029299</v>
      </c>
      <c r="U125" s="515">
        <v>7.9995324327493442</v>
      </c>
      <c r="V125" s="515">
        <v>8.0414702029224454</v>
      </c>
      <c r="W125" s="515">
        <v>8.0795527548994563</v>
      </c>
      <c r="X125" s="515">
        <v>8.1138365561500763</v>
      </c>
      <c r="Y125" s="515">
        <v>8.1443691078176776</v>
      </c>
      <c r="Z125" s="515">
        <v>8.1711950512525142</v>
      </c>
      <c r="AA125" s="515">
        <v>8.1943499888294564</v>
      </c>
      <c r="AB125" s="515">
        <v>8.2138662689019402</v>
      </c>
      <c r="AC125" s="515">
        <v>8.2297702189579347</v>
      </c>
      <c r="AD125" s="515">
        <v>8.2420831685623028</v>
      </c>
      <c r="AE125" s="511">
        <v>8.2420831685623028</v>
      </c>
      <c r="AF125" s="511">
        <v>8.2420831685623028</v>
      </c>
      <c r="AG125" s="511">
        <v>8.2420831685623028</v>
      </c>
      <c r="AH125" s="511">
        <v>8.2420831685623028</v>
      </c>
      <c r="AI125" s="511">
        <v>8.2420831685623028</v>
      </c>
      <c r="AJ125" s="511">
        <v>8.2420831685623028</v>
      </c>
      <c r="AK125" s="511">
        <v>8.2420831685623028</v>
      </c>
      <c r="AL125" s="511">
        <v>8.2420831685623028</v>
      </c>
      <c r="AM125" s="511">
        <v>8.2420831685623028</v>
      </c>
      <c r="AN125" s="511">
        <v>8.2420831685623028</v>
      </c>
      <c r="AO125" s="511">
        <v>8.2420831685623028</v>
      </c>
      <c r="AP125" s="511">
        <v>8.2420831685623028</v>
      </c>
      <c r="AQ125" s="511">
        <v>8.2420831685623028</v>
      </c>
      <c r="AR125" s="511">
        <v>8.2420831685623028</v>
      </c>
      <c r="AS125" s="511">
        <v>8.2420831685623028</v>
      </c>
      <c r="AT125" s="511">
        <v>8.2420831685623028</v>
      </c>
      <c r="AU125" s="511">
        <v>8.2420831685623028</v>
      </c>
      <c r="AV125" s="511">
        <v>8.2420831685623028</v>
      </c>
      <c r="AW125" s="511">
        <v>8.2420831685623028</v>
      </c>
      <c r="AX125" s="511">
        <v>8.2420831685623028</v>
      </c>
      <c r="AY125" s="511">
        <v>8.2420831685623028</v>
      </c>
      <c r="AZ125" s="511">
        <v>8.2420831685623028</v>
      </c>
      <c r="BA125" s="511">
        <v>8.2420831685623028</v>
      </c>
      <c r="BB125" s="511">
        <v>8.2420831685623028</v>
      </c>
      <c r="BC125" s="511">
        <v>8.2420831685623028</v>
      </c>
      <c r="BD125" s="511">
        <v>8.2420831685623028</v>
      </c>
      <c r="BE125" s="511">
        <v>8.2420831685623028</v>
      </c>
      <c r="BF125" s="511">
        <v>8.2420831685623028</v>
      </c>
      <c r="BG125" s="511">
        <v>8.2420831685623028</v>
      </c>
      <c r="BH125" s="511">
        <v>8.2420831685623028</v>
      </c>
      <c r="BI125" s="512"/>
      <c r="BJ125" s="512"/>
      <c r="BK125" s="512"/>
      <c r="BL125" s="512"/>
      <c r="BM125" s="512"/>
      <c r="BN125" s="513"/>
    </row>
    <row r="126" spans="1:66" s="3" customFormat="1">
      <c r="A126" s="437">
        <v>0</v>
      </c>
      <c r="B126" s="439" t="s">
        <v>195</v>
      </c>
      <c r="C126" s="207" t="s">
        <v>25</v>
      </c>
      <c r="D126" s="207" t="s">
        <v>674</v>
      </c>
      <c r="E126" s="511">
        <v>2.5710678602170751</v>
      </c>
      <c r="F126" s="511">
        <v>2.5978771016035656</v>
      </c>
      <c r="G126" s="511">
        <v>2.5970650124405177</v>
      </c>
      <c r="H126" s="511">
        <v>2.63840774143174</v>
      </c>
      <c r="I126" s="511">
        <v>2.7086083795509444</v>
      </c>
      <c r="J126" s="511">
        <v>2.7623210044346012</v>
      </c>
      <c r="K126" s="511">
        <v>2.8313310076293763</v>
      </c>
      <c r="L126" s="511">
        <v>2.8885983527355963</v>
      </c>
      <c r="M126" s="511">
        <v>2.930096472976977</v>
      </c>
      <c r="N126" s="511">
        <v>2.9692821890966195</v>
      </c>
      <c r="O126" s="511">
        <v>3.0062045606909575</v>
      </c>
      <c r="P126" s="511">
        <v>3.0409093917577965</v>
      </c>
      <c r="Q126" s="511">
        <v>3.0734365192677799</v>
      </c>
      <c r="R126" s="511">
        <v>3.1038236757042914</v>
      </c>
      <c r="S126" s="511">
        <v>3.1321042742745933</v>
      </c>
      <c r="T126" s="511">
        <v>3.158308761327064</v>
      </c>
      <c r="U126" s="511">
        <v>3.1824642956093525</v>
      </c>
      <c r="V126" s="511">
        <v>3.2045962758165487</v>
      </c>
      <c r="W126" s="511">
        <v>3.2247262961424239</v>
      </c>
      <c r="X126" s="511">
        <v>3.2428747698491667</v>
      </c>
      <c r="Y126" s="511">
        <v>3.2590585053372991</v>
      </c>
      <c r="Z126" s="511">
        <v>3.2732938628373929</v>
      </c>
      <c r="AA126" s="511">
        <v>3.2855934136349751</v>
      </c>
      <c r="AB126" s="511">
        <v>3.2959689529061671</v>
      </c>
      <c r="AC126" s="511">
        <v>3.3044299857519532</v>
      </c>
      <c r="AD126" s="511">
        <v>3.3109842323439036</v>
      </c>
      <c r="AE126" s="511">
        <v>3.3109842323439036</v>
      </c>
      <c r="AF126" s="511">
        <v>3.3109842323439036</v>
      </c>
      <c r="AG126" s="511">
        <v>3.3109842323439036</v>
      </c>
      <c r="AH126" s="511">
        <v>3.3109842323439036</v>
      </c>
      <c r="AI126" s="511">
        <v>3.3109842323439036</v>
      </c>
      <c r="AJ126" s="511">
        <v>3.3109842323439036</v>
      </c>
      <c r="AK126" s="511">
        <v>3.3109842323439036</v>
      </c>
      <c r="AL126" s="511">
        <v>3.3109842323439036</v>
      </c>
      <c r="AM126" s="511">
        <v>3.3109842323439036</v>
      </c>
      <c r="AN126" s="511">
        <v>3.3109842323439036</v>
      </c>
      <c r="AO126" s="511">
        <v>3.3109842323439036</v>
      </c>
      <c r="AP126" s="511">
        <v>3.3109842323439036</v>
      </c>
      <c r="AQ126" s="511">
        <v>3.3109842323439036</v>
      </c>
      <c r="AR126" s="511">
        <v>3.3109842323439036</v>
      </c>
      <c r="AS126" s="511">
        <v>3.3109842323439036</v>
      </c>
      <c r="AT126" s="511">
        <v>3.3109842323439036</v>
      </c>
      <c r="AU126" s="511">
        <v>3.3109842323439036</v>
      </c>
      <c r="AV126" s="511">
        <v>3.3109842323439036</v>
      </c>
      <c r="AW126" s="511">
        <v>3.3109842323439036</v>
      </c>
      <c r="AX126" s="511">
        <v>3.3109842323439036</v>
      </c>
      <c r="AY126" s="511">
        <v>3.3109842323439036</v>
      </c>
      <c r="AZ126" s="511">
        <v>3.3109842323439036</v>
      </c>
      <c r="BA126" s="511">
        <v>3.3109842323439036</v>
      </c>
      <c r="BB126" s="511">
        <v>3.3109842323439036</v>
      </c>
      <c r="BC126" s="511">
        <v>3.3109842323439036</v>
      </c>
      <c r="BD126" s="511">
        <v>3.3109842323439036</v>
      </c>
      <c r="BE126" s="511">
        <v>3.3109842323439036</v>
      </c>
      <c r="BF126" s="511">
        <v>3.3109842323439036</v>
      </c>
      <c r="BG126" s="511">
        <v>3.3109842323439036</v>
      </c>
      <c r="BH126" s="511">
        <v>3.3109842323439036</v>
      </c>
      <c r="BI126" s="512"/>
      <c r="BJ126" s="512"/>
      <c r="BK126" s="512"/>
      <c r="BL126" s="512"/>
      <c r="BM126" s="512"/>
      <c r="BN126" s="513"/>
    </row>
    <row r="127" spans="1:66" s="3" customFormat="1" ht="15">
      <c r="A127" s="437">
        <v>0</v>
      </c>
      <c r="B127" s="439" t="s">
        <v>71</v>
      </c>
      <c r="C127" s="207" t="s">
        <v>94</v>
      </c>
      <c r="D127" s="207" t="s">
        <v>674</v>
      </c>
      <c r="E127" s="515">
        <v>3.3322179136424288</v>
      </c>
      <c r="F127" s="515">
        <v>3.3669638788429292</v>
      </c>
      <c r="G127" s="515">
        <v>3.3659113752904348</v>
      </c>
      <c r="H127" s="515">
        <v>3.4194933846473501</v>
      </c>
      <c r="I127" s="515">
        <v>3.5104765234082973</v>
      </c>
      <c r="J127" s="515">
        <v>3.5800904661577375</v>
      </c>
      <c r="K127" s="515">
        <v>3.6695304892797784</v>
      </c>
      <c r="L127" s="515">
        <v>3.7437515070064666</v>
      </c>
      <c r="M127" s="515">
        <v>3.7975349103115588</v>
      </c>
      <c r="N127" s="515">
        <v>3.8483213353737722</v>
      </c>
      <c r="O127" s="515">
        <v>3.8961743656047316</v>
      </c>
      <c r="P127" s="515">
        <v>3.9411533650159298</v>
      </c>
      <c r="Q127" s="515">
        <v>3.983309964087161</v>
      </c>
      <c r="R127" s="515">
        <v>4.0226930657894435</v>
      </c>
      <c r="S127" s="515">
        <v>4.0593459751204835</v>
      </c>
      <c r="T127" s="515">
        <v>4.0933081518973662</v>
      </c>
      <c r="U127" s="515">
        <v>4.1246147950609</v>
      </c>
      <c r="V127" s="515">
        <v>4.1532988224457599</v>
      </c>
      <c r="W127" s="515">
        <v>4.1793882210842712</v>
      </c>
      <c r="X127" s="515">
        <v>4.2029094474690822</v>
      </c>
      <c r="Y127" s="515">
        <v>4.2238842860323285</v>
      </c>
      <c r="Z127" s="515">
        <v>4.2423339403580265</v>
      </c>
      <c r="AA127" s="515">
        <v>4.2582747033894615</v>
      </c>
      <c r="AB127" s="515">
        <v>4.2717218621977269</v>
      </c>
      <c r="AC127" s="515">
        <v>4.2826877358150277</v>
      </c>
      <c r="AD127" s="515">
        <v>4.2911823299259293</v>
      </c>
      <c r="AE127" s="511">
        <v>4.2911823299259293</v>
      </c>
      <c r="AF127" s="511">
        <v>4.2911823299259293</v>
      </c>
      <c r="AG127" s="511">
        <v>4.2911823299259293</v>
      </c>
      <c r="AH127" s="511">
        <v>4.2911823299259293</v>
      </c>
      <c r="AI127" s="511">
        <v>4.2911823299259293</v>
      </c>
      <c r="AJ127" s="511">
        <v>4.2911823299259293</v>
      </c>
      <c r="AK127" s="511">
        <v>4.2911823299259293</v>
      </c>
      <c r="AL127" s="511">
        <v>4.2911823299259293</v>
      </c>
      <c r="AM127" s="511">
        <v>4.2911823299259293</v>
      </c>
      <c r="AN127" s="511">
        <v>4.2911823299259293</v>
      </c>
      <c r="AO127" s="511">
        <v>4.2911823299259293</v>
      </c>
      <c r="AP127" s="511">
        <v>4.2911823299259293</v>
      </c>
      <c r="AQ127" s="511">
        <v>4.2911823299259293</v>
      </c>
      <c r="AR127" s="511">
        <v>4.2911823299259293</v>
      </c>
      <c r="AS127" s="511">
        <v>4.2911823299259293</v>
      </c>
      <c r="AT127" s="511">
        <v>4.2911823299259293</v>
      </c>
      <c r="AU127" s="511">
        <v>4.2911823299259293</v>
      </c>
      <c r="AV127" s="511">
        <v>4.2911823299259293</v>
      </c>
      <c r="AW127" s="511">
        <v>4.2911823299259293</v>
      </c>
      <c r="AX127" s="511">
        <v>4.2911823299259293</v>
      </c>
      <c r="AY127" s="511">
        <v>4.2911823299259293</v>
      </c>
      <c r="AZ127" s="511">
        <v>4.2911823299259293</v>
      </c>
      <c r="BA127" s="511">
        <v>4.2911823299259293</v>
      </c>
      <c r="BB127" s="511">
        <v>4.2911823299259293</v>
      </c>
      <c r="BC127" s="511">
        <v>4.2911823299259293</v>
      </c>
      <c r="BD127" s="511">
        <v>4.2911823299259293</v>
      </c>
      <c r="BE127" s="511">
        <v>4.2911823299259293</v>
      </c>
      <c r="BF127" s="511">
        <v>4.2911823299259293</v>
      </c>
      <c r="BG127" s="511">
        <v>4.2911823299259293</v>
      </c>
      <c r="BH127" s="511">
        <v>4.2911823299259293</v>
      </c>
      <c r="BI127" s="512"/>
      <c r="BJ127" s="512"/>
      <c r="BK127" s="512"/>
      <c r="BL127" s="512"/>
      <c r="BM127" s="512"/>
      <c r="BN127" s="513"/>
    </row>
    <row r="128" spans="1:66" s="3" customFormat="1">
      <c r="A128" s="437">
        <v>0</v>
      </c>
      <c r="B128" s="439" t="s">
        <v>58</v>
      </c>
      <c r="C128" s="516" t="s">
        <v>695</v>
      </c>
      <c r="D128" s="207" t="s">
        <v>680</v>
      </c>
      <c r="E128" s="511">
        <v>2.5878661338669109</v>
      </c>
      <c r="F128" s="511">
        <v>2.6195658305985283</v>
      </c>
      <c r="G128" s="511">
        <v>2.6186047650811024</v>
      </c>
      <c r="H128" s="511">
        <v>2.6675977593091731</v>
      </c>
      <c r="I128" s="511">
        <v>2.7510936145876355</v>
      </c>
      <c r="J128" s="511">
        <v>2.8152336344978219</v>
      </c>
      <c r="K128" s="511">
        <v>2.897958770534721</v>
      </c>
      <c r="L128" s="511">
        <v>2.9668742711347655</v>
      </c>
      <c r="M128" s="511">
        <v>3.0169618584037772</v>
      </c>
      <c r="N128" s="511">
        <v>3.0643716758019854</v>
      </c>
      <c r="O128" s="511">
        <v>3.1091427004710521</v>
      </c>
      <c r="P128" s="511">
        <v>3.1513119832133603</v>
      </c>
      <c r="Q128" s="511">
        <v>3.1909111487199442</v>
      </c>
      <c r="R128" s="511">
        <v>3.2279709081689818</v>
      </c>
      <c r="S128" s="511">
        <v>3.2625182125708725</v>
      </c>
      <c r="T128" s="511">
        <v>3.2945777644960339</v>
      </c>
      <c r="U128" s="511">
        <v>3.3241715097318414</v>
      </c>
      <c r="V128" s="511">
        <v>3.3513204081432924</v>
      </c>
      <c r="W128" s="511">
        <v>3.3760418405833792</v>
      </c>
      <c r="X128" s="511">
        <v>3.398352751276414</v>
      </c>
      <c r="Y128" s="511">
        <v>3.4182666055173501</v>
      </c>
      <c r="Z128" s="511">
        <v>3.4357972149919846</v>
      </c>
      <c r="AA128" s="511">
        <v>3.4509545789139158</v>
      </c>
      <c r="AB128" s="511">
        <v>3.4637485521197893</v>
      </c>
      <c r="AC128" s="511">
        <v>3.4741869469326372</v>
      </c>
      <c r="AD128" s="511">
        <v>3.4822761273344534</v>
      </c>
      <c r="AE128" s="511">
        <v>3.4822761273344534</v>
      </c>
      <c r="AF128" s="511">
        <v>3.4822761273344534</v>
      </c>
      <c r="AG128" s="511">
        <v>3.4822761273344534</v>
      </c>
      <c r="AH128" s="511">
        <v>3.4822761273344534</v>
      </c>
      <c r="AI128" s="511">
        <v>3.4822761273344534</v>
      </c>
      <c r="AJ128" s="511">
        <v>3.4822761273344534</v>
      </c>
      <c r="AK128" s="511">
        <v>3.4822761273344534</v>
      </c>
      <c r="AL128" s="511">
        <v>3.4822761273344534</v>
      </c>
      <c r="AM128" s="511">
        <v>3.4822761273344534</v>
      </c>
      <c r="AN128" s="511">
        <v>3.4822761273344534</v>
      </c>
      <c r="AO128" s="511">
        <v>3.4822761273344534</v>
      </c>
      <c r="AP128" s="511">
        <v>3.4822761273344534</v>
      </c>
      <c r="AQ128" s="511">
        <v>3.4822761273344534</v>
      </c>
      <c r="AR128" s="511">
        <v>3.4822761273344534</v>
      </c>
      <c r="AS128" s="511">
        <v>3.4822761273344534</v>
      </c>
      <c r="AT128" s="511">
        <v>3.4822761273344534</v>
      </c>
      <c r="AU128" s="511">
        <v>3.4822761273344534</v>
      </c>
      <c r="AV128" s="511">
        <v>3.4822761273344534</v>
      </c>
      <c r="AW128" s="511">
        <v>3.4822761273344534</v>
      </c>
      <c r="AX128" s="511">
        <v>3.4822761273344534</v>
      </c>
      <c r="AY128" s="511">
        <v>3.4822761273344534</v>
      </c>
      <c r="AZ128" s="511">
        <v>3.4822761273344534</v>
      </c>
      <c r="BA128" s="511">
        <v>3.4822761273344534</v>
      </c>
      <c r="BB128" s="511">
        <v>3.4822761273344534</v>
      </c>
      <c r="BC128" s="511">
        <v>3.4822761273344534</v>
      </c>
      <c r="BD128" s="511">
        <v>3.4822761273344534</v>
      </c>
      <c r="BE128" s="511">
        <v>3.4822761273344534</v>
      </c>
      <c r="BF128" s="511">
        <v>3.4822761273344534</v>
      </c>
      <c r="BG128" s="511">
        <v>3.4822761273344534</v>
      </c>
      <c r="BH128" s="511">
        <v>3.4822761273344534</v>
      </c>
      <c r="BI128" s="512"/>
      <c r="BJ128" s="512"/>
      <c r="BK128" s="512"/>
      <c r="BL128" s="512"/>
      <c r="BM128" s="512"/>
      <c r="BN128" s="513"/>
    </row>
    <row r="129" spans="1:66" s="3" customFormat="1">
      <c r="A129" s="437">
        <v>0</v>
      </c>
      <c r="B129" s="439" t="s">
        <v>196</v>
      </c>
      <c r="C129" s="207" t="s">
        <v>200</v>
      </c>
      <c r="D129" s="207" t="s">
        <v>674</v>
      </c>
      <c r="E129" s="511">
        <v>4.0862514030658268</v>
      </c>
      <c r="F129" s="511">
        <v>4.128859885683406</v>
      </c>
      <c r="G129" s="511">
        <v>4.12756921555631</v>
      </c>
      <c r="H129" s="511">
        <v>4.1932760710465766</v>
      </c>
      <c r="I129" s="511">
        <v>4.304847399228672</v>
      </c>
      <c r="J129" s="511">
        <v>4.390213986470231</v>
      </c>
      <c r="K129" s="511">
        <v>4.4998930139060995</v>
      </c>
      <c r="L129" s="511">
        <v>4.5909091916239406</v>
      </c>
      <c r="M129" s="511">
        <v>4.6568630136465989</v>
      </c>
      <c r="N129" s="511">
        <v>4.7191416839032874</v>
      </c>
      <c r="O129" s="511">
        <v>4.7778231738267563</v>
      </c>
      <c r="P129" s="511">
        <v>4.8329802806594238</v>
      </c>
      <c r="Q129" s="511">
        <v>4.8846763181238533</v>
      </c>
      <c r="R129" s="511">
        <v>4.9329712552374119</v>
      </c>
      <c r="S129" s="511">
        <v>4.9779181963024675</v>
      </c>
      <c r="T129" s="511">
        <v>5.0195655303311151</v>
      </c>
      <c r="U129" s="511">
        <v>5.057956421283512</v>
      </c>
      <c r="V129" s="511">
        <v>5.093131235831831</v>
      </c>
      <c r="W129" s="511">
        <v>5.1251242940755013</v>
      </c>
      <c r="X129" s="511">
        <v>5.1539680392349227</v>
      </c>
      <c r="Y129" s="511">
        <v>5.1796891852491873</v>
      </c>
      <c r="Z129" s="511">
        <v>5.2023137337716028</v>
      </c>
      <c r="AA129" s="511">
        <v>5.2218616646066351</v>
      </c>
      <c r="AB129" s="511">
        <v>5.2383517240720021</v>
      </c>
      <c r="AC129" s="511">
        <v>5.2517990188215693</v>
      </c>
      <c r="AD129" s="511">
        <v>5.2622158186839174</v>
      </c>
      <c r="AE129" s="511">
        <v>5.2622158186839174</v>
      </c>
      <c r="AF129" s="511">
        <v>5.2622158186839174</v>
      </c>
      <c r="AG129" s="511">
        <v>5.2622158186839174</v>
      </c>
      <c r="AH129" s="511">
        <v>5.2622158186839174</v>
      </c>
      <c r="AI129" s="511">
        <v>5.2622158186839174</v>
      </c>
      <c r="AJ129" s="511">
        <v>5.2622158186839174</v>
      </c>
      <c r="AK129" s="511">
        <v>5.2622158186839174</v>
      </c>
      <c r="AL129" s="511">
        <v>5.2622158186839174</v>
      </c>
      <c r="AM129" s="511">
        <v>5.2622158186839174</v>
      </c>
      <c r="AN129" s="511">
        <v>5.2622158186839174</v>
      </c>
      <c r="AO129" s="511">
        <v>5.2622158186839174</v>
      </c>
      <c r="AP129" s="511">
        <v>5.2622158186839174</v>
      </c>
      <c r="AQ129" s="511">
        <v>5.2622158186839174</v>
      </c>
      <c r="AR129" s="511">
        <v>5.2622158186839174</v>
      </c>
      <c r="AS129" s="511">
        <v>5.2622158186839174</v>
      </c>
      <c r="AT129" s="511">
        <v>5.2622158186839174</v>
      </c>
      <c r="AU129" s="511">
        <v>5.2622158186839174</v>
      </c>
      <c r="AV129" s="511">
        <v>5.2622158186839174</v>
      </c>
      <c r="AW129" s="511">
        <v>5.2622158186839174</v>
      </c>
      <c r="AX129" s="511">
        <v>5.2622158186839174</v>
      </c>
      <c r="AY129" s="511">
        <v>5.2622158186839174</v>
      </c>
      <c r="AZ129" s="511">
        <v>5.2622158186839174</v>
      </c>
      <c r="BA129" s="511">
        <v>5.2622158186839174</v>
      </c>
      <c r="BB129" s="511">
        <v>5.2622158186839174</v>
      </c>
      <c r="BC129" s="511">
        <v>5.2622158186839174</v>
      </c>
      <c r="BD129" s="511">
        <v>5.2622158186839174</v>
      </c>
      <c r="BE129" s="511">
        <v>5.2622158186839174</v>
      </c>
      <c r="BF129" s="511">
        <v>5.2622158186839174</v>
      </c>
      <c r="BG129" s="511">
        <v>5.2622158186839174</v>
      </c>
      <c r="BH129" s="511">
        <v>5.2622158186839174</v>
      </c>
      <c r="BI129" s="512"/>
      <c r="BJ129" s="512"/>
      <c r="BK129" s="512"/>
      <c r="BL129" s="512"/>
      <c r="BM129" s="512"/>
      <c r="BN129" s="513"/>
    </row>
    <row r="130" spans="1:66" s="3" customFormat="1">
      <c r="A130" s="437">
        <v>0</v>
      </c>
      <c r="B130" s="439" t="s">
        <v>71</v>
      </c>
      <c r="C130" s="207" t="s">
        <v>95</v>
      </c>
      <c r="D130" s="207" t="s">
        <v>674</v>
      </c>
      <c r="E130" s="511">
        <v>4.0313520759970096</v>
      </c>
      <c r="F130" s="511">
        <v>4.0733881080254326</v>
      </c>
      <c r="G130" s="511">
        <v>4.0721147782218887</v>
      </c>
      <c r="H130" s="511">
        <v>4.136938853433997</v>
      </c>
      <c r="I130" s="511">
        <v>4.2470112060922718</v>
      </c>
      <c r="J130" s="511">
        <v>4.3312308819641077</v>
      </c>
      <c r="K130" s="511">
        <v>4.4394363571865041</v>
      </c>
      <c r="L130" s="511">
        <v>4.5292297205407124</v>
      </c>
      <c r="M130" s="511">
        <v>4.5942974442572453</v>
      </c>
      <c r="N130" s="511">
        <v>4.6557393923569785</v>
      </c>
      <c r="O130" s="511">
        <v>4.7136324887161702</v>
      </c>
      <c r="P130" s="511">
        <v>4.7680485525366771</v>
      </c>
      <c r="Q130" s="511">
        <v>4.8190500469128397</v>
      </c>
      <c r="R130" s="511">
        <v>4.8666961351703595</v>
      </c>
      <c r="S130" s="511">
        <v>4.9110392081482921</v>
      </c>
      <c r="T130" s="511">
        <v>4.9521270047459653</v>
      </c>
      <c r="U130" s="511">
        <v>4.9900021090100362</v>
      </c>
      <c r="V130" s="511">
        <v>5.0247043452811049</v>
      </c>
      <c r="W130" s="511">
        <v>5.0562675725635335</v>
      </c>
      <c r="X130" s="511">
        <v>5.084723798198775</v>
      </c>
      <c r="Y130" s="511">
        <v>5.1100993772206218</v>
      </c>
      <c r="Z130" s="511">
        <v>5.1324199619467361</v>
      </c>
      <c r="AA130" s="511">
        <v>5.1517052637502738</v>
      </c>
      <c r="AB130" s="511">
        <v>5.1679737770896992</v>
      </c>
      <c r="AC130" s="511">
        <v>5.181240405658988</v>
      </c>
      <c r="AD130" s="511">
        <v>5.1915172544399555</v>
      </c>
      <c r="AE130" s="511">
        <v>5.1915172544399555</v>
      </c>
      <c r="AF130" s="511">
        <v>5.1915172544399555</v>
      </c>
      <c r="AG130" s="511">
        <v>5.1915172544399555</v>
      </c>
      <c r="AH130" s="511">
        <v>5.1915172544399555</v>
      </c>
      <c r="AI130" s="511">
        <v>5.1915172544399555</v>
      </c>
      <c r="AJ130" s="511">
        <v>5.1915172544399555</v>
      </c>
      <c r="AK130" s="511">
        <v>5.1915172544399555</v>
      </c>
      <c r="AL130" s="511">
        <v>5.1915172544399555</v>
      </c>
      <c r="AM130" s="511">
        <v>5.1915172544399555</v>
      </c>
      <c r="AN130" s="511">
        <v>5.1915172544399555</v>
      </c>
      <c r="AO130" s="511">
        <v>5.1915172544399555</v>
      </c>
      <c r="AP130" s="511">
        <v>5.1915172544399555</v>
      </c>
      <c r="AQ130" s="511">
        <v>5.1915172544399555</v>
      </c>
      <c r="AR130" s="511">
        <v>5.1915172544399555</v>
      </c>
      <c r="AS130" s="511">
        <v>5.1915172544399555</v>
      </c>
      <c r="AT130" s="511">
        <v>5.1915172544399555</v>
      </c>
      <c r="AU130" s="511">
        <v>5.1915172544399555</v>
      </c>
      <c r="AV130" s="511">
        <v>5.1915172544399555</v>
      </c>
      <c r="AW130" s="511">
        <v>5.1915172544399555</v>
      </c>
      <c r="AX130" s="511">
        <v>5.1915172544399555</v>
      </c>
      <c r="AY130" s="511">
        <v>5.1915172544399555</v>
      </c>
      <c r="AZ130" s="511">
        <v>5.1915172544399555</v>
      </c>
      <c r="BA130" s="511">
        <v>5.1915172544399555</v>
      </c>
      <c r="BB130" s="511">
        <v>5.1915172544399555</v>
      </c>
      <c r="BC130" s="511">
        <v>5.1915172544399555</v>
      </c>
      <c r="BD130" s="511">
        <v>5.1915172544399555</v>
      </c>
      <c r="BE130" s="511">
        <v>5.1915172544399555</v>
      </c>
      <c r="BF130" s="511">
        <v>5.1915172544399555</v>
      </c>
      <c r="BG130" s="511">
        <v>5.1915172544399555</v>
      </c>
      <c r="BH130" s="511">
        <v>5.1915172544399555</v>
      </c>
      <c r="BI130" s="512"/>
      <c r="BJ130" s="512"/>
      <c r="BK130" s="512"/>
      <c r="BL130" s="512"/>
      <c r="BM130" s="512"/>
      <c r="BN130" s="513"/>
    </row>
    <row r="131" spans="1:66" s="3" customFormat="1">
      <c r="A131" s="437">
        <v>0</v>
      </c>
      <c r="B131" s="439" t="s">
        <v>204</v>
      </c>
      <c r="C131" s="207" t="s">
        <v>205</v>
      </c>
      <c r="D131" s="207" t="s">
        <v>674</v>
      </c>
      <c r="E131" s="511">
        <v>3.2628270812696245</v>
      </c>
      <c r="F131" s="511">
        <v>3.2968494889149635</v>
      </c>
      <c r="G131" s="511">
        <v>3.2958189029259288</v>
      </c>
      <c r="H131" s="511">
        <v>3.3482851088372585</v>
      </c>
      <c r="I131" s="511">
        <v>3.4373735948791668</v>
      </c>
      <c r="J131" s="511">
        <v>3.5055378817065379</v>
      </c>
      <c r="K131" s="511">
        <v>3.5931153862860574</v>
      </c>
      <c r="L131" s="511">
        <v>3.6657908093568481</v>
      </c>
      <c r="M131" s="511">
        <v>3.7184542153448672</v>
      </c>
      <c r="N131" s="511">
        <v>3.7681830528183826</v>
      </c>
      <c r="O131" s="511">
        <v>3.8150395811141915</v>
      </c>
      <c r="P131" s="511">
        <v>3.8590819280346684</v>
      </c>
      <c r="Q131" s="511">
        <v>3.9003606488952389</v>
      </c>
      <c r="R131" s="511">
        <v>3.9389236283007905</v>
      </c>
      <c r="S131" s="511">
        <v>3.9748132694563156</v>
      </c>
      <c r="T131" s="511">
        <v>4.0080682104590641</v>
      </c>
      <c r="U131" s="511">
        <v>4.0387229172594257</v>
      </c>
      <c r="V131" s="511">
        <v>4.0668096222039098</v>
      </c>
      <c r="W131" s="511">
        <v>4.092355729516779</v>
      </c>
      <c r="X131" s="511">
        <v>4.1153871447549086</v>
      </c>
      <c r="Y131" s="511">
        <v>4.1359251987066719</v>
      </c>
      <c r="Z131" s="511">
        <v>4.1539906534080266</v>
      </c>
      <c r="AA131" s="511">
        <v>4.1695994625144559</v>
      </c>
      <c r="AB131" s="511">
        <v>4.1827665947557504</v>
      </c>
      <c r="AC131" s="511">
        <v>4.1935041126299044</v>
      </c>
      <c r="AD131" s="511">
        <v>4.2018218134609233</v>
      </c>
      <c r="AE131" s="511">
        <v>4.2018218134609233</v>
      </c>
      <c r="AF131" s="511">
        <v>4.2018218134609233</v>
      </c>
      <c r="AG131" s="511">
        <v>4.2018218134609233</v>
      </c>
      <c r="AH131" s="511">
        <v>4.2018218134609233</v>
      </c>
      <c r="AI131" s="511">
        <v>4.2018218134609233</v>
      </c>
      <c r="AJ131" s="511">
        <v>4.2018218134609233</v>
      </c>
      <c r="AK131" s="511">
        <v>4.2018218134609233</v>
      </c>
      <c r="AL131" s="511">
        <v>4.2018218134609233</v>
      </c>
      <c r="AM131" s="511">
        <v>4.2018218134609233</v>
      </c>
      <c r="AN131" s="511">
        <v>4.2018218134609233</v>
      </c>
      <c r="AO131" s="511">
        <v>4.2018218134609233</v>
      </c>
      <c r="AP131" s="511">
        <v>4.2018218134609233</v>
      </c>
      <c r="AQ131" s="511">
        <v>4.2018218134609233</v>
      </c>
      <c r="AR131" s="511">
        <v>4.2018218134609233</v>
      </c>
      <c r="AS131" s="511">
        <v>4.2018218134609233</v>
      </c>
      <c r="AT131" s="511">
        <v>4.2018218134609233</v>
      </c>
      <c r="AU131" s="511">
        <v>4.2018218134609233</v>
      </c>
      <c r="AV131" s="511">
        <v>4.2018218134609233</v>
      </c>
      <c r="AW131" s="511">
        <v>4.2018218134609233</v>
      </c>
      <c r="AX131" s="511">
        <v>4.2018218134609233</v>
      </c>
      <c r="AY131" s="511">
        <v>4.2018218134609233</v>
      </c>
      <c r="AZ131" s="511">
        <v>4.2018218134609233</v>
      </c>
      <c r="BA131" s="511">
        <v>4.2018218134609233</v>
      </c>
      <c r="BB131" s="511">
        <v>4.2018218134609233</v>
      </c>
      <c r="BC131" s="511">
        <v>4.2018218134609233</v>
      </c>
      <c r="BD131" s="511">
        <v>4.2018218134609233</v>
      </c>
      <c r="BE131" s="511">
        <v>4.2018218134609233</v>
      </c>
      <c r="BF131" s="511">
        <v>4.2018218134609233</v>
      </c>
      <c r="BG131" s="511">
        <v>4.2018218134609233</v>
      </c>
      <c r="BH131" s="511">
        <v>4.2018218134609233</v>
      </c>
      <c r="BI131" s="512"/>
      <c r="BJ131" s="512"/>
      <c r="BK131" s="512"/>
      <c r="BL131" s="512"/>
      <c r="BM131" s="512"/>
      <c r="BN131" s="513"/>
    </row>
    <row r="132" spans="1:66" s="3" customFormat="1" ht="15">
      <c r="A132" s="437">
        <v>0</v>
      </c>
      <c r="B132" s="439" t="s">
        <v>71</v>
      </c>
      <c r="C132" s="436" t="s">
        <v>96</v>
      </c>
      <c r="D132" s="207" t="s">
        <v>85</v>
      </c>
      <c r="E132" s="515">
        <v>2.7289208074594984</v>
      </c>
      <c r="F132" s="515">
        <v>2.7573760255359363</v>
      </c>
      <c r="G132" s="515">
        <v>2.7565140774524792</v>
      </c>
      <c r="H132" s="515">
        <v>2.8003950792443884</v>
      </c>
      <c r="I132" s="515">
        <v>2.8749057465918679</v>
      </c>
      <c r="J132" s="515">
        <v>2.9319161047921769</v>
      </c>
      <c r="K132" s="515">
        <v>3.0051630371485905</v>
      </c>
      <c r="L132" s="515">
        <v>3.0659463607109383</v>
      </c>
      <c r="M132" s="515">
        <v>3.1099922941339475</v>
      </c>
      <c r="N132" s="515">
        <v>3.1515838513731507</v>
      </c>
      <c r="O132" s="515">
        <v>3.1907731040815692</v>
      </c>
      <c r="P132" s="515">
        <v>3.2276086684332883</v>
      </c>
      <c r="Q132" s="515">
        <v>3.2621328272244101</v>
      </c>
      <c r="R132" s="515">
        <v>3.294385629556948</v>
      </c>
      <c r="S132" s="515">
        <v>3.324402540071083</v>
      </c>
      <c r="T132" s="515">
        <v>3.3522158743952315</v>
      </c>
      <c r="U132" s="515">
        <v>3.377854458711973</v>
      </c>
      <c r="V132" s="515">
        <v>3.4013452510913695</v>
      </c>
      <c r="W132" s="515">
        <v>3.4227111715215002</v>
      </c>
      <c r="X132" s="515">
        <v>3.4419738865545373</v>
      </c>
      <c r="Y132" s="515">
        <v>3.4591512365573704</v>
      </c>
      <c r="Z132" s="515">
        <v>3.4742605862111566</v>
      </c>
      <c r="AA132" s="515">
        <v>3.4873152786264292</v>
      </c>
      <c r="AB132" s="515">
        <v>3.4983278331544061</v>
      </c>
      <c r="AC132" s="515">
        <v>3.5073083384700121</v>
      </c>
      <c r="AD132" s="515">
        <v>3.5142649887314654</v>
      </c>
      <c r="AE132" s="511">
        <v>3.5142649887314654</v>
      </c>
      <c r="AF132" s="511">
        <v>3.5142649887314654</v>
      </c>
      <c r="AG132" s="511">
        <v>3.5142649887314654</v>
      </c>
      <c r="AH132" s="511">
        <v>3.5142649887314654</v>
      </c>
      <c r="AI132" s="511">
        <v>3.5142649887314654</v>
      </c>
      <c r="AJ132" s="511">
        <v>3.5142649887314654</v>
      </c>
      <c r="AK132" s="511">
        <v>3.5142649887314654</v>
      </c>
      <c r="AL132" s="511">
        <v>3.5142649887314654</v>
      </c>
      <c r="AM132" s="511">
        <v>3.5142649887314654</v>
      </c>
      <c r="AN132" s="511">
        <v>3.5142649887314654</v>
      </c>
      <c r="AO132" s="511">
        <v>3.5142649887314654</v>
      </c>
      <c r="AP132" s="511">
        <v>3.5142649887314654</v>
      </c>
      <c r="AQ132" s="511">
        <v>3.5142649887314654</v>
      </c>
      <c r="AR132" s="511">
        <v>3.5142649887314654</v>
      </c>
      <c r="AS132" s="511">
        <v>3.5142649887314654</v>
      </c>
      <c r="AT132" s="511">
        <v>3.5142649887314654</v>
      </c>
      <c r="AU132" s="511">
        <v>3.5142649887314654</v>
      </c>
      <c r="AV132" s="511">
        <v>3.5142649887314654</v>
      </c>
      <c r="AW132" s="511">
        <v>3.5142649887314654</v>
      </c>
      <c r="AX132" s="511">
        <v>3.5142649887314654</v>
      </c>
      <c r="AY132" s="511">
        <v>3.5142649887314654</v>
      </c>
      <c r="AZ132" s="511">
        <v>3.5142649887314654</v>
      </c>
      <c r="BA132" s="511">
        <v>3.5142649887314654</v>
      </c>
      <c r="BB132" s="511">
        <v>3.5142649887314654</v>
      </c>
      <c r="BC132" s="511">
        <v>3.5142649887314654</v>
      </c>
      <c r="BD132" s="511">
        <v>3.5142649887314654</v>
      </c>
      <c r="BE132" s="511">
        <v>3.5142649887314654</v>
      </c>
      <c r="BF132" s="511">
        <v>3.5142649887314654</v>
      </c>
      <c r="BG132" s="511">
        <v>3.5142649887314654</v>
      </c>
      <c r="BH132" s="511">
        <v>3.5142649887314654</v>
      </c>
      <c r="BI132" s="512"/>
      <c r="BJ132" s="512"/>
      <c r="BK132" s="512"/>
      <c r="BL132" s="512"/>
      <c r="BM132" s="512"/>
      <c r="BN132" s="513"/>
    </row>
    <row r="133" spans="1:66" s="3" customFormat="1">
      <c r="A133" s="437">
        <v>0</v>
      </c>
      <c r="B133" s="440" t="s">
        <v>71</v>
      </c>
      <c r="C133" s="207" t="s">
        <v>33</v>
      </c>
      <c r="D133" s="207" t="s">
        <v>675</v>
      </c>
      <c r="E133" s="511">
        <v>2.8317420640737625</v>
      </c>
      <c r="F133" s="511">
        <v>2.8664471578538211</v>
      </c>
      <c r="G133" s="511">
        <v>2.8653949720564733</v>
      </c>
      <c r="H133" s="511">
        <v>2.9190333297604774</v>
      </c>
      <c r="I133" s="511">
        <v>3.0104471733051681</v>
      </c>
      <c r="J133" s="511">
        <v>3.0806706281619212</v>
      </c>
      <c r="K133" s="511">
        <v>3.1712431471000802</v>
      </c>
      <c r="L133" s="511">
        <v>3.2466970599297844</v>
      </c>
      <c r="M133" s="511">
        <v>3.3015373172050082</v>
      </c>
      <c r="N133" s="511">
        <v>3.353446153099525</v>
      </c>
      <c r="O133" s="511">
        <v>3.4024661664343903</v>
      </c>
      <c r="P133" s="511">
        <v>3.4486378542639242</v>
      </c>
      <c r="Q133" s="511">
        <v>3.4919957792167948</v>
      </c>
      <c r="R133" s="511">
        <v>3.532573509765399</v>
      </c>
      <c r="S133" s="511">
        <v>3.5704005028408057</v>
      </c>
      <c r="T133" s="511">
        <v>3.6055037585801002</v>
      </c>
      <c r="U133" s="511">
        <v>3.6379072633150407</v>
      </c>
      <c r="V133" s="511">
        <v>3.6676339282125672</v>
      </c>
      <c r="W133" s="511">
        <v>3.6947027496742177</v>
      </c>
      <c r="X133" s="511">
        <v>3.7191322498184194</v>
      </c>
      <c r="Y133" s="511">
        <v>3.740937145070991</v>
      </c>
      <c r="Z133" s="511">
        <v>3.760132534532874</v>
      </c>
      <c r="AA133" s="511">
        <v>3.7767293460167957</v>
      </c>
      <c r="AB133" s="511">
        <v>3.7907383523304188</v>
      </c>
      <c r="AC133" s="511">
        <v>3.8021680927652102</v>
      </c>
      <c r="AD133" s="511">
        <v>3.8110255235950228</v>
      </c>
      <c r="AE133" s="511">
        <v>3.8110255235950228</v>
      </c>
      <c r="AF133" s="511">
        <v>3.8110255235950228</v>
      </c>
      <c r="AG133" s="511">
        <v>3.8110255235950228</v>
      </c>
      <c r="AH133" s="511">
        <v>3.8110255235950228</v>
      </c>
      <c r="AI133" s="511">
        <v>3.8110255235950228</v>
      </c>
      <c r="AJ133" s="511">
        <v>3.8110255235950228</v>
      </c>
      <c r="AK133" s="511">
        <v>3.8110255235950228</v>
      </c>
      <c r="AL133" s="511">
        <v>3.8110255235950228</v>
      </c>
      <c r="AM133" s="511">
        <v>3.8110255235950228</v>
      </c>
      <c r="AN133" s="511">
        <v>3.8110255235950228</v>
      </c>
      <c r="AO133" s="511">
        <v>3.8110255235950228</v>
      </c>
      <c r="AP133" s="511">
        <v>3.8110255235950228</v>
      </c>
      <c r="AQ133" s="511">
        <v>3.8110255235950228</v>
      </c>
      <c r="AR133" s="511">
        <v>3.8110255235950228</v>
      </c>
      <c r="AS133" s="511">
        <v>3.8110255235950228</v>
      </c>
      <c r="AT133" s="511">
        <v>3.8110255235950228</v>
      </c>
      <c r="AU133" s="511">
        <v>3.8110255235950228</v>
      </c>
      <c r="AV133" s="511">
        <v>3.8110255235950228</v>
      </c>
      <c r="AW133" s="511">
        <v>3.8110255235950228</v>
      </c>
      <c r="AX133" s="511">
        <v>3.8110255235950228</v>
      </c>
      <c r="AY133" s="511">
        <v>3.8110255235950228</v>
      </c>
      <c r="AZ133" s="511">
        <v>3.8110255235950228</v>
      </c>
      <c r="BA133" s="511">
        <v>3.8110255235950228</v>
      </c>
      <c r="BB133" s="511">
        <v>3.8110255235950228</v>
      </c>
      <c r="BC133" s="511">
        <v>3.8110255235950228</v>
      </c>
      <c r="BD133" s="511">
        <v>3.8110255235950228</v>
      </c>
      <c r="BE133" s="511">
        <v>3.8110255235950228</v>
      </c>
      <c r="BF133" s="511">
        <v>3.8110255235950228</v>
      </c>
      <c r="BG133" s="511">
        <v>3.8110255235950228</v>
      </c>
      <c r="BH133" s="511">
        <v>3.8110255235950228</v>
      </c>
      <c r="BI133" s="512"/>
      <c r="BJ133" s="512"/>
      <c r="BK133" s="512"/>
      <c r="BL133" s="512"/>
      <c r="BM133" s="512"/>
      <c r="BN133" s="513"/>
    </row>
    <row r="134" spans="1:66" s="3" customFormat="1">
      <c r="A134" s="437">
        <v>0</v>
      </c>
      <c r="B134" s="517" t="s">
        <v>207</v>
      </c>
      <c r="C134" s="436" t="s">
        <v>208</v>
      </c>
      <c r="D134" s="207" t="s">
        <v>33</v>
      </c>
      <c r="E134" s="511">
        <v>2.8317420640737625</v>
      </c>
      <c r="F134" s="511">
        <v>2.8664471578538211</v>
      </c>
      <c r="G134" s="511">
        <v>2.8653949720564733</v>
      </c>
      <c r="H134" s="511">
        <v>2.9190333297604774</v>
      </c>
      <c r="I134" s="511">
        <v>3.0104471733051681</v>
      </c>
      <c r="J134" s="511">
        <v>3.0806706281619212</v>
      </c>
      <c r="K134" s="511">
        <v>3.1712431471000802</v>
      </c>
      <c r="L134" s="511">
        <v>3.2466970599297844</v>
      </c>
      <c r="M134" s="511">
        <v>3.3015373172050082</v>
      </c>
      <c r="N134" s="511">
        <v>3.353446153099525</v>
      </c>
      <c r="O134" s="511">
        <v>3.4024661664343903</v>
      </c>
      <c r="P134" s="511">
        <v>3.4486378542639242</v>
      </c>
      <c r="Q134" s="511">
        <v>3.4919957792167948</v>
      </c>
      <c r="R134" s="511">
        <v>3.532573509765399</v>
      </c>
      <c r="S134" s="511">
        <v>3.5704005028408057</v>
      </c>
      <c r="T134" s="511">
        <v>3.6055037585801002</v>
      </c>
      <c r="U134" s="511">
        <v>3.6379072633150407</v>
      </c>
      <c r="V134" s="511">
        <v>3.6676339282125672</v>
      </c>
      <c r="W134" s="511">
        <v>3.6947027496742177</v>
      </c>
      <c r="X134" s="511">
        <v>3.7191322498184194</v>
      </c>
      <c r="Y134" s="511">
        <v>3.740937145070991</v>
      </c>
      <c r="Z134" s="511">
        <v>3.760132534532874</v>
      </c>
      <c r="AA134" s="511">
        <v>3.7767293460167957</v>
      </c>
      <c r="AB134" s="511">
        <v>3.7907383523304188</v>
      </c>
      <c r="AC134" s="511">
        <v>3.8021680927652102</v>
      </c>
      <c r="AD134" s="511">
        <v>3.8110255235950228</v>
      </c>
      <c r="AE134" s="511">
        <v>3.8110255235950228</v>
      </c>
      <c r="AF134" s="511">
        <v>3.8110255235950228</v>
      </c>
      <c r="AG134" s="511">
        <v>3.8110255235950228</v>
      </c>
      <c r="AH134" s="511">
        <v>3.8110255235950228</v>
      </c>
      <c r="AI134" s="511">
        <v>3.8110255235950228</v>
      </c>
      <c r="AJ134" s="511">
        <v>3.8110255235950228</v>
      </c>
      <c r="AK134" s="511">
        <v>3.8110255235950228</v>
      </c>
      <c r="AL134" s="511">
        <v>3.8110255235950228</v>
      </c>
      <c r="AM134" s="511">
        <v>3.8110255235950228</v>
      </c>
      <c r="AN134" s="511">
        <v>3.8110255235950228</v>
      </c>
      <c r="AO134" s="511">
        <v>3.8110255235950228</v>
      </c>
      <c r="AP134" s="511">
        <v>3.8110255235950228</v>
      </c>
      <c r="AQ134" s="511">
        <v>3.8110255235950228</v>
      </c>
      <c r="AR134" s="511">
        <v>3.8110255235950228</v>
      </c>
      <c r="AS134" s="511">
        <v>3.8110255235950228</v>
      </c>
      <c r="AT134" s="511">
        <v>3.8110255235950228</v>
      </c>
      <c r="AU134" s="511">
        <v>3.8110255235950228</v>
      </c>
      <c r="AV134" s="511">
        <v>3.8110255235950228</v>
      </c>
      <c r="AW134" s="511">
        <v>3.8110255235950228</v>
      </c>
      <c r="AX134" s="511">
        <v>3.8110255235950228</v>
      </c>
      <c r="AY134" s="511">
        <v>3.8110255235950228</v>
      </c>
      <c r="AZ134" s="511">
        <v>3.8110255235950228</v>
      </c>
      <c r="BA134" s="511">
        <v>3.8110255235950228</v>
      </c>
      <c r="BB134" s="511">
        <v>3.8110255235950228</v>
      </c>
      <c r="BC134" s="511">
        <v>3.8110255235950228</v>
      </c>
      <c r="BD134" s="511">
        <v>3.8110255235950228</v>
      </c>
      <c r="BE134" s="511">
        <v>3.8110255235950228</v>
      </c>
      <c r="BF134" s="511">
        <v>3.8110255235950228</v>
      </c>
      <c r="BG134" s="511">
        <v>3.8110255235950228</v>
      </c>
      <c r="BH134" s="511">
        <v>3.8110255235950228</v>
      </c>
      <c r="BI134" s="512"/>
      <c r="BJ134" s="512"/>
      <c r="BK134" s="512"/>
      <c r="BL134" s="512"/>
      <c r="BM134" s="512"/>
      <c r="BN134" s="513"/>
    </row>
    <row r="135" spans="1:66" s="3" customFormat="1">
      <c r="A135" s="437">
        <v>0</v>
      </c>
      <c r="B135" s="441" t="s">
        <v>209</v>
      </c>
      <c r="C135" s="207" t="s">
        <v>49</v>
      </c>
      <c r="D135" s="207" t="s">
        <v>676</v>
      </c>
      <c r="E135" s="511">
        <v>4.5803614300812763</v>
      </c>
      <c r="F135" s="511">
        <v>4.616350507720389</v>
      </c>
      <c r="G135" s="511">
        <v>4.6152616919704164</v>
      </c>
      <c r="H135" s="511">
        <v>4.6705868366682104</v>
      </c>
      <c r="I135" s="511">
        <v>4.7640454062324746</v>
      </c>
      <c r="J135" s="511">
        <v>4.8351520270526551</v>
      </c>
      <c r="K135" s="511">
        <v>4.9260138879120623</v>
      </c>
      <c r="L135" s="511">
        <v>5.0010024819808905</v>
      </c>
      <c r="M135" s="511">
        <v>5.0551140541052053</v>
      </c>
      <c r="N135" s="511">
        <v>5.106037882918824</v>
      </c>
      <c r="O135" s="511">
        <v>5.1538695992208261</v>
      </c>
      <c r="P135" s="511">
        <v>5.198697222801588</v>
      </c>
      <c r="Q135" s="511">
        <v>5.2405980398404761</v>
      </c>
      <c r="R135" s="511">
        <v>5.2796439222864544</v>
      </c>
      <c r="S135" s="511">
        <v>5.3158987490259051</v>
      </c>
      <c r="T135" s="511">
        <v>5.349420390426527</v>
      </c>
      <c r="U135" s="511">
        <v>5.380260505324558</v>
      </c>
      <c r="V135" s="511">
        <v>5.4084666699273765</v>
      </c>
      <c r="W135" s="511">
        <v>5.434079923210164</v>
      </c>
      <c r="X135" s="511">
        <v>5.457138243604736</v>
      </c>
      <c r="Y135" s="511">
        <v>5.4776735790440254</v>
      </c>
      <c r="Z135" s="511">
        <v>5.4957159540445497</v>
      </c>
      <c r="AA135" s="511">
        <v>5.5112893137622327</v>
      </c>
      <c r="AB135" s="511">
        <v>5.5244154147897087</v>
      </c>
      <c r="AC135" s="511">
        <v>5.5351119642548516</v>
      </c>
      <c r="AD135" s="511">
        <v>5.5433933078230373</v>
      </c>
      <c r="AE135" s="511">
        <v>5.5433933078230373</v>
      </c>
      <c r="AF135" s="511">
        <v>5.5433933078230373</v>
      </c>
      <c r="AG135" s="511">
        <v>5.5433933078230373</v>
      </c>
      <c r="AH135" s="511">
        <v>5.5433933078230373</v>
      </c>
      <c r="AI135" s="511">
        <v>5.5433933078230373</v>
      </c>
      <c r="AJ135" s="511">
        <v>5.5433933078230373</v>
      </c>
      <c r="AK135" s="511">
        <v>5.5433933078230373</v>
      </c>
      <c r="AL135" s="511">
        <v>5.5433933078230373</v>
      </c>
      <c r="AM135" s="511">
        <v>5.5433933078230373</v>
      </c>
      <c r="AN135" s="511">
        <v>5.5433933078230373</v>
      </c>
      <c r="AO135" s="511">
        <v>5.5433933078230373</v>
      </c>
      <c r="AP135" s="511">
        <v>5.5433933078230373</v>
      </c>
      <c r="AQ135" s="511">
        <v>5.5433933078230373</v>
      </c>
      <c r="AR135" s="511">
        <v>5.5433933078230373</v>
      </c>
      <c r="AS135" s="511">
        <v>5.5433933078230373</v>
      </c>
      <c r="AT135" s="511">
        <v>5.5433933078230373</v>
      </c>
      <c r="AU135" s="511">
        <v>5.5433933078230373</v>
      </c>
      <c r="AV135" s="511">
        <v>5.5433933078230373</v>
      </c>
      <c r="AW135" s="511">
        <v>5.5433933078230373</v>
      </c>
      <c r="AX135" s="511">
        <v>5.5433933078230373</v>
      </c>
      <c r="AY135" s="511">
        <v>5.5433933078230373</v>
      </c>
      <c r="AZ135" s="511">
        <v>5.5433933078230373</v>
      </c>
      <c r="BA135" s="511">
        <v>5.5433933078230373</v>
      </c>
      <c r="BB135" s="511">
        <v>5.5433933078230373</v>
      </c>
      <c r="BC135" s="511">
        <v>5.5433933078230373</v>
      </c>
      <c r="BD135" s="511">
        <v>5.5433933078230373</v>
      </c>
      <c r="BE135" s="511">
        <v>5.5433933078230373</v>
      </c>
      <c r="BF135" s="511">
        <v>5.5433933078230373</v>
      </c>
      <c r="BG135" s="511">
        <v>5.5433933078230373</v>
      </c>
      <c r="BH135" s="511">
        <v>5.5433933078230373</v>
      </c>
      <c r="BI135" s="512"/>
      <c r="BJ135" s="512"/>
      <c r="BK135" s="512"/>
      <c r="BL135" s="512"/>
      <c r="BM135" s="512"/>
      <c r="BN135" s="513"/>
    </row>
    <row r="136" spans="1:66" s="3" customFormat="1">
      <c r="A136" s="437">
        <v>0</v>
      </c>
      <c r="B136" s="441"/>
      <c r="C136" s="207" t="s">
        <v>696</v>
      </c>
      <c r="D136" s="207" t="s">
        <v>675</v>
      </c>
      <c r="E136" s="511">
        <v>2.8932842992986241</v>
      </c>
      <c r="F136" s="511">
        <v>2.9287436386973114</v>
      </c>
      <c r="G136" s="511">
        <v>2.9276685857516229</v>
      </c>
      <c r="H136" s="511">
        <v>2.9824726655984644</v>
      </c>
      <c r="I136" s="511">
        <v>3.0758732057189526</v>
      </c>
      <c r="J136" s="511">
        <v>3.1476228265467969</v>
      </c>
      <c r="K136" s="511">
        <v>3.2401637575575517</v>
      </c>
      <c r="L136" s="511">
        <v>3.3172575098736674</v>
      </c>
      <c r="M136" s="511">
        <v>3.3732896101687206</v>
      </c>
      <c r="N136" s="511">
        <v>3.426326580517784</v>
      </c>
      <c r="O136" s="511">
        <v>3.4764119455418632</v>
      </c>
      <c r="P136" s="511">
        <v>3.5235870824175461</v>
      </c>
      <c r="Q136" s="511">
        <v>3.5678873049229249</v>
      </c>
      <c r="R136" s="511">
        <v>3.6093469110738288</v>
      </c>
      <c r="S136" s="511">
        <v>3.6479959979886538</v>
      </c>
      <c r="T136" s="511">
        <v>3.6838621525983202</v>
      </c>
      <c r="U136" s="511">
        <v>3.7169698825294071</v>
      </c>
      <c r="V136" s="511">
        <v>3.747342596877123</v>
      </c>
      <c r="W136" s="511">
        <v>3.7749997048917008</v>
      </c>
      <c r="X136" s="511">
        <v>3.7999601312326678</v>
      </c>
      <c r="Y136" s="511">
        <v>3.8222389121578479</v>
      </c>
      <c r="Z136" s="511">
        <v>3.8418514749168629</v>
      </c>
      <c r="AA136" s="511">
        <v>3.8588089848165357</v>
      </c>
      <c r="AB136" s="511">
        <v>3.8731224487898999</v>
      </c>
      <c r="AC136" s="511">
        <v>3.8848005917127995</v>
      </c>
      <c r="AD136" s="511">
        <v>3.89385052103975</v>
      </c>
      <c r="AE136" s="511">
        <v>3.89385052103975</v>
      </c>
      <c r="AF136" s="511">
        <v>3.89385052103975</v>
      </c>
      <c r="AG136" s="511">
        <v>3.89385052103975</v>
      </c>
      <c r="AH136" s="511">
        <v>3.89385052103975</v>
      </c>
      <c r="AI136" s="511">
        <v>3.89385052103975</v>
      </c>
      <c r="AJ136" s="511">
        <v>3.89385052103975</v>
      </c>
      <c r="AK136" s="511">
        <v>3.89385052103975</v>
      </c>
      <c r="AL136" s="511">
        <v>3.89385052103975</v>
      </c>
      <c r="AM136" s="511">
        <v>3.89385052103975</v>
      </c>
      <c r="AN136" s="511">
        <v>3.89385052103975</v>
      </c>
      <c r="AO136" s="511">
        <v>3.89385052103975</v>
      </c>
      <c r="AP136" s="511">
        <v>3.89385052103975</v>
      </c>
      <c r="AQ136" s="511">
        <v>3.89385052103975</v>
      </c>
      <c r="AR136" s="511">
        <v>3.89385052103975</v>
      </c>
      <c r="AS136" s="511">
        <v>3.89385052103975</v>
      </c>
      <c r="AT136" s="511">
        <v>3.89385052103975</v>
      </c>
      <c r="AU136" s="511">
        <v>3.89385052103975</v>
      </c>
      <c r="AV136" s="511">
        <v>3.89385052103975</v>
      </c>
      <c r="AW136" s="511">
        <v>3.89385052103975</v>
      </c>
      <c r="AX136" s="511">
        <v>3.89385052103975</v>
      </c>
      <c r="AY136" s="511">
        <v>3.89385052103975</v>
      </c>
      <c r="AZ136" s="511">
        <v>3.89385052103975</v>
      </c>
      <c r="BA136" s="511">
        <v>3.89385052103975</v>
      </c>
      <c r="BB136" s="511">
        <v>3.89385052103975</v>
      </c>
      <c r="BC136" s="511">
        <v>3.89385052103975</v>
      </c>
      <c r="BD136" s="511">
        <v>3.89385052103975</v>
      </c>
      <c r="BE136" s="511">
        <v>3.89385052103975</v>
      </c>
      <c r="BF136" s="511">
        <v>3.89385052103975</v>
      </c>
      <c r="BG136" s="511">
        <v>3.89385052103975</v>
      </c>
      <c r="BH136" s="511">
        <v>3.89385052103975</v>
      </c>
      <c r="BI136" s="512"/>
      <c r="BJ136" s="512"/>
      <c r="BK136" s="512"/>
      <c r="BL136" s="512"/>
      <c r="BM136" s="512"/>
      <c r="BN136" s="513"/>
    </row>
    <row r="137" spans="1:66" s="3" customFormat="1" ht="15">
      <c r="A137" s="518">
        <v>0</v>
      </c>
      <c r="B137" s="519"/>
      <c r="C137" s="516" t="s">
        <v>697</v>
      </c>
      <c r="D137" s="207" t="s">
        <v>675</v>
      </c>
      <c r="E137" s="511">
        <v>3.9476481345558887</v>
      </c>
      <c r="F137" s="511">
        <v>3.996029482722657</v>
      </c>
      <c r="G137" s="511">
        <v>3.9945626615199759</v>
      </c>
      <c r="H137" s="511">
        <v>4.0693383147891282</v>
      </c>
      <c r="I137" s="511">
        <v>4.1967756592846337</v>
      </c>
      <c r="J137" s="511">
        <v>4.2946721075820911</v>
      </c>
      <c r="K137" s="511">
        <v>4.4209365862450518</v>
      </c>
      <c r="L137" s="511">
        <v>4.5261246618138458</v>
      </c>
      <c r="M137" s="511">
        <v>4.6025758478444194</v>
      </c>
      <c r="N137" s="511">
        <v>4.6749404257435669</v>
      </c>
      <c r="O137" s="511">
        <v>4.7432777812719493</v>
      </c>
      <c r="P137" s="511">
        <v>4.8076443701791831</v>
      </c>
      <c r="Q137" s="511">
        <v>4.8680883752070203</v>
      </c>
      <c r="R137" s="511">
        <v>4.9246565931732649</v>
      </c>
      <c r="S137" s="511">
        <v>4.9773900891171596</v>
      </c>
      <c r="T137" s="511">
        <v>5.026326503133876</v>
      </c>
      <c r="U137" s="511">
        <v>5.0714992738614244</v>
      </c>
      <c r="V137" s="511">
        <v>5.1129403410822389</v>
      </c>
      <c r="W137" s="511">
        <v>5.150676187119708</v>
      </c>
      <c r="X137" s="511">
        <v>5.1847326331131161</v>
      </c>
      <c r="Y137" s="511">
        <v>5.2151301947978714</v>
      </c>
      <c r="Z137" s="511">
        <v>5.2418899213854919</v>
      </c>
      <c r="AA137" s="511">
        <v>5.2650270470175577</v>
      </c>
      <c r="AB137" s="511">
        <v>5.284556589747659</v>
      </c>
      <c r="AC137" s="511">
        <v>5.3004904539503013</v>
      </c>
      <c r="AD137" s="511">
        <v>5.3128383371617991</v>
      </c>
      <c r="AE137" s="511">
        <v>5.3128383371617991</v>
      </c>
      <c r="AF137" s="511">
        <v>5.3128383371617991</v>
      </c>
      <c r="AG137" s="511">
        <v>5.3128383371617991</v>
      </c>
      <c r="AH137" s="511">
        <v>5.3128383371617991</v>
      </c>
      <c r="AI137" s="511">
        <v>5.3128383371617991</v>
      </c>
      <c r="AJ137" s="511">
        <v>5.3128383371617991</v>
      </c>
      <c r="AK137" s="511">
        <v>5.3128383371617991</v>
      </c>
      <c r="AL137" s="511">
        <v>5.3128383371617991</v>
      </c>
      <c r="AM137" s="511">
        <v>5.3128383371617991</v>
      </c>
      <c r="AN137" s="511">
        <v>5.3128383371617991</v>
      </c>
      <c r="AO137" s="511">
        <v>5.3128383371617991</v>
      </c>
      <c r="AP137" s="511">
        <v>5.3128383371617991</v>
      </c>
      <c r="AQ137" s="511">
        <v>5.3128383371617991</v>
      </c>
      <c r="AR137" s="511">
        <v>5.3128383371617991</v>
      </c>
      <c r="AS137" s="511">
        <v>5.3128383371617991</v>
      </c>
      <c r="AT137" s="511">
        <v>5.3128383371617991</v>
      </c>
      <c r="AU137" s="511">
        <v>5.3128383371617991</v>
      </c>
      <c r="AV137" s="511">
        <v>5.3128383371617991</v>
      </c>
      <c r="AW137" s="511">
        <v>5.3128383371617991</v>
      </c>
      <c r="AX137" s="511">
        <v>5.3128383371617991</v>
      </c>
      <c r="AY137" s="511">
        <v>5.3128383371617991</v>
      </c>
      <c r="AZ137" s="511">
        <v>5.3128383371617991</v>
      </c>
      <c r="BA137" s="511">
        <v>5.3128383371617991</v>
      </c>
      <c r="BB137" s="511">
        <v>5.3128383371617991</v>
      </c>
      <c r="BC137" s="511">
        <v>5.3128383371617991</v>
      </c>
      <c r="BD137" s="511">
        <v>5.3128383371617991</v>
      </c>
      <c r="BE137" s="511">
        <v>5.3128383371617991</v>
      </c>
      <c r="BF137" s="511">
        <v>5.3128383371617991</v>
      </c>
      <c r="BG137" s="511">
        <v>5.3128383371617991</v>
      </c>
      <c r="BH137" s="511">
        <v>5.3128383371617991</v>
      </c>
      <c r="BI137" s="512"/>
      <c r="BJ137" s="512"/>
      <c r="BK137" s="512"/>
      <c r="BL137" s="512"/>
      <c r="BM137" s="512"/>
      <c r="BN137" s="513"/>
    </row>
    <row r="138" spans="1:66" s="3" customFormat="1">
      <c r="A138" s="442">
        <v>1</v>
      </c>
      <c r="B138" s="438"/>
      <c r="C138" s="441" t="s">
        <v>478</v>
      </c>
      <c r="D138" s="441" t="s">
        <v>282</v>
      </c>
      <c r="E138" s="511">
        <v>2.4722209536178235</v>
      </c>
      <c r="F138" s="511">
        <v>2.5025198502330417</v>
      </c>
      <c r="G138" s="511">
        <v>2.5016012511105061</v>
      </c>
      <c r="H138" s="511">
        <v>2.5484296234809474</v>
      </c>
      <c r="I138" s="511">
        <v>2.6282374641487536</v>
      </c>
      <c r="J138" s="511">
        <v>2.6895452713586199</v>
      </c>
      <c r="K138" s="511">
        <v>2.768618602924255</v>
      </c>
      <c r="L138" s="511">
        <v>2.8344928033666825</v>
      </c>
      <c r="M138" s="511">
        <v>2.8823704808068928</v>
      </c>
      <c r="N138" s="511">
        <v>2.9276889133733524</v>
      </c>
      <c r="O138" s="511">
        <v>2.9704852914935893</v>
      </c>
      <c r="P138" s="511">
        <v>3.0107949706710295</v>
      </c>
      <c r="Q138" s="511">
        <v>3.0486481254247044</v>
      </c>
      <c r="R138" s="511">
        <v>3.0840740623365566</v>
      </c>
      <c r="S138" s="511">
        <v>3.1170984984530454</v>
      </c>
      <c r="T138" s="511">
        <v>3.1477450059439289</v>
      </c>
      <c r="U138" s="511">
        <v>3.1760345258097078</v>
      </c>
      <c r="V138" s="511">
        <v>3.201987060390175</v>
      </c>
      <c r="W138" s="511">
        <v>3.2256191942826811</v>
      </c>
      <c r="X138" s="511">
        <v>3.2469470980169715</v>
      </c>
      <c r="Y138" s="511">
        <v>3.2659836196051337</v>
      </c>
      <c r="Z138" s="511">
        <v>3.2827419411495242</v>
      </c>
      <c r="AA138" s="511">
        <v>3.2972316030556543</v>
      </c>
      <c r="AB138" s="511">
        <v>3.3094620104035886</v>
      </c>
      <c r="AC138" s="511">
        <v>3.3194406183268867</v>
      </c>
      <c r="AD138" s="511">
        <v>3.327173499923163</v>
      </c>
      <c r="AE138" s="511">
        <v>3.327173499923163</v>
      </c>
      <c r="AF138" s="511">
        <v>3.327173499923163</v>
      </c>
      <c r="AG138" s="511">
        <v>3.327173499923163</v>
      </c>
      <c r="AH138" s="511">
        <v>3.327173499923163</v>
      </c>
      <c r="AI138" s="511">
        <v>3.327173499923163</v>
      </c>
      <c r="AJ138" s="511">
        <v>3.327173499923163</v>
      </c>
      <c r="AK138" s="511">
        <v>3.327173499923163</v>
      </c>
      <c r="AL138" s="511">
        <v>3.327173499923163</v>
      </c>
      <c r="AM138" s="511">
        <v>3.327173499923163</v>
      </c>
      <c r="AN138" s="511">
        <v>3.327173499923163</v>
      </c>
      <c r="AO138" s="511">
        <v>3.327173499923163</v>
      </c>
      <c r="AP138" s="511">
        <v>3.327173499923163</v>
      </c>
      <c r="AQ138" s="511">
        <v>3.327173499923163</v>
      </c>
      <c r="AR138" s="511">
        <v>3.327173499923163</v>
      </c>
      <c r="AS138" s="511">
        <v>3.327173499923163</v>
      </c>
      <c r="AT138" s="511">
        <v>3.327173499923163</v>
      </c>
      <c r="AU138" s="511">
        <v>3.327173499923163</v>
      </c>
      <c r="AV138" s="511">
        <v>3.327173499923163</v>
      </c>
      <c r="AW138" s="511">
        <v>3.327173499923163</v>
      </c>
      <c r="AX138" s="511">
        <v>3.327173499923163</v>
      </c>
      <c r="AY138" s="511">
        <v>3.327173499923163</v>
      </c>
      <c r="AZ138" s="511">
        <v>3.327173499923163</v>
      </c>
      <c r="BA138" s="511">
        <v>3.327173499923163</v>
      </c>
      <c r="BB138" s="511">
        <v>3.327173499923163</v>
      </c>
      <c r="BC138" s="511">
        <v>3.327173499923163</v>
      </c>
      <c r="BD138" s="511">
        <v>3.327173499923163</v>
      </c>
      <c r="BE138" s="511">
        <v>3.327173499923163</v>
      </c>
      <c r="BF138" s="511">
        <v>3.327173499923163</v>
      </c>
      <c r="BG138" s="511">
        <v>3.327173499923163</v>
      </c>
      <c r="BH138" s="511">
        <v>3.327173499923163</v>
      </c>
      <c r="BI138" s="512"/>
      <c r="BJ138" s="512"/>
      <c r="BK138" s="512"/>
      <c r="BL138" s="512"/>
      <c r="BM138" s="512"/>
      <c r="BN138" s="513"/>
    </row>
    <row r="139" spans="1:66" s="3" customFormat="1">
      <c r="A139" s="437">
        <v>0</v>
      </c>
      <c r="B139" s="439" t="s">
        <v>210</v>
      </c>
      <c r="C139" s="207" t="s">
        <v>211</v>
      </c>
      <c r="D139" s="207" t="s">
        <v>674</v>
      </c>
      <c r="E139" s="511">
        <v>3.469155256596399</v>
      </c>
      <c r="F139" s="511">
        <v>3.5053291056497073</v>
      </c>
      <c r="G139" s="511">
        <v>3.5042333495117992</v>
      </c>
      <c r="H139" s="511">
        <v>3.5600173090957479</v>
      </c>
      <c r="I139" s="511">
        <v>3.6547393957882002</v>
      </c>
      <c r="J139" s="511">
        <v>3.7272141203351419</v>
      </c>
      <c r="K139" s="511">
        <v>3.8203296771219928</v>
      </c>
      <c r="L139" s="511">
        <v>3.8976008041819332</v>
      </c>
      <c r="M139" s="511">
        <v>3.9535944339891604</v>
      </c>
      <c r="N139" s="511">
        <v>4.0064679248695123</v>
      </c>
      <c r="O139" s="511">
        <v>4.0562874731920093</v>
      </c>
      <c r="P139" s="511">
        <v>4.1031148825294848</v>
      </c>
      <c r="Q139" s="511">
        <v>4.1470039051139427</v>
      </c>
      <c r="R139" s="511">
        <v>4.1880054535817619</v>
      </c>
      <c r="S139" s="511">
        <v>4.2261646125475503</v>
      </c>
      <c r="T139" s="511">
        <v>4.2615224634277737</v>
      </c>
      <c r="U139" s="511">
        <v>4.2941156516621062</v>
      </c>
      <c r="V139" s="511">
        <v>4.3239784478421335</v>
      </c>
      <c r="W139" s="511">
        <v>4.3511399891259979</v>
      </c>
      <c r="X139" s="511">
        <v>4.3756278192347029</v>
      </c>
      <c r="Y139" s="511">
        <v>4.3974646178306296</v>
      </c>
      <c r="Z139" s="511">
        <v>4.4166724598581091</v>
      </c>
      <c r="AA139" s="511">
        <v>4.4332683078181878</v>
      </c>
      <c r="AB139" s="511">
        <v>4.4472680770034474</v>
      </c>
      <c r="AC139" s="511">
        <v>4.4586845926961578</v>
      </c>
      <c r="AD139" s="511">
        <v>4.467528271764035</v>
      </c>
      <c r="AE139" s="511">
        <v>4.467528271764035</v>
      </c>
      <c r="AF139" s="511">
        <v>4.467528271764035</v>
      </c>
      <c r="AG139" s="511">
        <v>4.467528271764035</v>
      </c>
      <c r="AH139" s="511">
        <v>4.467528271764035</v>
      </c>
      <c r="AI139" s="511">
        <v>4.467528271764035</v>
      </c>
      <c r="AJ139" s="511">
        <v>4.467528271764035</v>
      </c>
      <c r="AK139" s="511">
        <v>4.467528271764035</v>
      </c>
      <c r="AL139" s="511">
        <v>4.467528271764035</v>
      </c>
      <c r="AM139" s="511">
        <v>4.467528271764035</v>
      </c>
      <c r="AN139" s="511">
        <v>4.467528271764035</v>
      </c>
      <c r="AO139" s="511">
        <v>4.467528271764035</v>
      </c>
      <c r="AP139" s="511">
        <v>4.467528271764035</v>
      </c>
      <c r="AQ139" s="511">
        <v>4.467528271764035</v>
      </c>
      <c r="AR139" s="511">
        <v>4.467528271764035</v>
      </c>
      <c r="AS139" s="511">
        <v>4.467528271764035</v>
      </c>
      <c r="AT139" s="511">
        <v>4.467528271764035</v>
      </c>
      <c r="AU139" s="511">
        <v>4.467528271764035</v>
      </c>
      <c r="AV139" s="511">
        <v>4.467528271764035</v>
      </c>
      <c r="AW139" s="511">
        <v>4.467528271764035</v>
      </c>
      <c r="AX139" s="511">
        <v>4.467528271764035</v>
      </c>
      <c r="AY139" s="511">
        <v>4.467528271764035</v>
      </c>
      <c r="AZ139" s="511">
        <v>4.467528271764035</v>
      </c>
      <c r="BA139" s="511">
        <v>4.467528271764035</v>
      </c>
      <c r="BB139" s="511">
        <v>4.467528271764035</v>
      </c>
      <c r="BC139" s="511">
        <v>4.467528271764035</v>
      </c>
      <c r="BD139" s="511">
        <v>4.467528271764035</v>
      </c>
      <c r="BE139" s="511">
        <v>4.467528271764035</v>
      </c>
      <c r="BF139" s="511">
        <v>4.467528271764035</v>
      </c>
      <c r="BG139" s="511">
        <v>4.467528271764035</v>
      </c>
      <c r="BH139" s="511">
        <v>4.467528271764035</v>
      </c>
      <c r="BI139" s="512"/>
      <c r="BJ139" s="512"/>
      <c r="BK139" s="512"/>
      <c r="BL139" s="512"/>
      <c r="BM139" s="512"/>
      <c r="BN139" s="513"/>
    </row>
    <row r="140" spans="1:66" s="3" customFormat="1">
      <c r="A140" s="437">
        <v>0</v>
      </c>
      <c r="B140" s="439" t="s">
        <v>71</v>
      </c>
      <c r="C140" s="207" t="s">
        <v>97</v>
      </c>
      <c r="D140" s="207" t="s">
        <v>674</v>
      </c>
      <c r="E140" s="511">
        <v>3.4942163227067375</v>
      </c>
      <c r="F140" s="511">
        <v>3.5306514904833475</v>
      </c>
      <c r="G140" s="511">
        <v>3.5295478186383056</v>
      </c>
      <c r="H140" s="511">
        <v>3.5857347597539606</v>
      </c>
      <c r="I140" s="511">
        <v>3.681141115757276</v>
      </c>
      <c r="J140" s="511">
        <v>3.7541393953857454</v>
      </c>
      <c r="K140" s="511">
        <v>3.8479276159630387</v>
      </c>
      <c r="L140" s="511">
        <v>3.9257569471621534</v>
      </c>
      <c r="M140" s="511">
        <v>3.9821550731520432</v>
      </c>
      <c r="N140" s="511">
        <v>4.0354105204316992</v>
      </c>
      <c r="O140" s="511">
        <v>4.0855899635705848</v>
      </c>
      <c r="P140" s="511">
        <v>4.1327556526085587</v>
      </c>
      <c r="Q140" s="511">
        <v>4.1769617280820208</v>
      </c>
      <c r="R140" s="511">
        <v>4.2182594704185989</v>
      </c>
      <c r="S140" s="511">
        <v>4.2566942899227094</v>
      </c>
      <c r="T140" s="511">
        <v>4.2923075647816509</v>
      </c>
      <c r="U140" s="511">
        <v>4.3251362051605744</v>
      </c>
      <c r="V140" s="511">
        <v>4.3552147292207204</v>
      </c>
      <c r="W140" s="511">
        <v>4.3825724846061238</v>
      </c>
      <c r="X140" s="511">
        <v>4.4072372140127456</v>
      </c>
      <c r="Y140" s="511">
        <v>4.4292317609401159</v>
      </c>
      <c r="Z140" s="511">
        <v>4.4485783598012585</v>
      </c>
      <c r="AA140" s="511">
        <v>4.4652940956337783</v>
      </c>
      <c r="AB140" s="511">
        <v>4.4793949987018227</v>
      </c>
      <c r="AC140" s="511">
        <v>4.4908939869370874</v>
      </c>
      <c r="AD140" s="511">
        <v>4.499801552458405</v>
      </c>
      <c r="AE140" s="511">
        <v>4.499801552458405</v>
      </c>
      <c r="AF140" s="511">
        <v>4.499801552458405</v>
      </c>
      <c r="AG140" s="511">
        <v>4.499801552458405</v>
      </c>
      <c r="AH140" s="511">
        <v>4.499801552458405</v>
      </c>
      <c r="AI140" s="511">
        <v>4.499801552458405</v>
      </c>
      <c r="AJ140" s="511">
        <v>4.499801552458405</v>
      </c>
      <c r="AK140" s="511">
        <v>4.499801552458405</v>
      </c>
      <c r="AL140" s="511">
        <v>4.499801552458405</v>
      </c>
      <c r="AM140" s="511">
        <v>4.499801552458405</v>
      </c>
      <c r="AN140" s="511">
        <v>4.499801552458405</v>
      </c>
      <c r="AO140" s="511">
        <v>4.499801552458405</v>
      </c>
      <c r="AP140" s="511">
        <v>4.499801552458405</v>
      </c>
      <c r="AQ140" s="511">
        <v>4.499801552458405</v>
      </c>
      <c r="AR140" s="511">
        <v>4.499801552458405</v>
      </c>
      <c r="AS140" s="511">
        <v>4.499801552458405</v>
      </c>
      <c r="AT140" s="511">
        <v>4.499801552458405</v>
      </c>
      <c r="AU140" s="511">
        <v>4.499801552458405</v>
      </c>
      <c r="AV140" s="511">
        <v>4.499801552458405</v>
      </c>
      <c r="AW140" s="511">
        <v>4.499801552458405</v>
      </c>
      <c r="AX140" s="511">
        <v>4.499801552458405</v>
      </c>
      <c r="AY140" s="511">
        <v>4.499801552458405</v>
      </c>
      <c r="AZ140" s="511">
        <v>4.499801552458405</v>
      </c>
      <c r="BA140" s="511">
        <v>4.499801552458405</v>
      </c>
      <c r="BB140" s="511">
        <v>4.499801552458405</v>
      </c>
      <c r="BC140" s="511">
        <v>4.499801552458405</v>
      </c>
      <c r="BD140" s="511">
        <v>4.499801552458405</v>
      </c>
      <c r="BE140" s="511">
        <v>4.499801552458405</v>
      </c>
      <c r="BF140" s="511">
        <v>4.499801552458405</v>
      </c>
      <c r="BG140" s="511">
        <v>4.499801552458405</v>
      </c>
      <c r="BH140" s="511">
        <v>4.499801552458405</v>
      </c>
      <c r="BI140" s="512"/>
      <c r="BJ140" s="512"/>
      <c r="BK140" s="512"/>
      <c r="BL140" s="512"/>
      <c r="BM140" s="512"/>
      <c r="BN140" s="513"/>
    </row>
    <row r="141" spans="1:66" s="3" customFormat="1">
      <c r="A141" s="437">
        <v>0</v>
      </c>
      <c r="B141" s="439" t="s">
        <v>71</v>
      </c>
      <c r="C141" s="436" t="s">
        <v>98</v>
      </c>
      <c r="D141" s="207" t="s">
        <v>698</v>
      </c>
      <c r="E141" s="511">
        <v>3.568751884288861</v>
      </c>
      <c r="F141" s="511">
        <v>3.605964255146437</v>
      </c>
      <c r="G141" s="511">
        <v>3.6048370407404384</v>
      </c>
      <c r="H141" s="511">
        <v>3.66222251246292</v>
      </c>
      <c r="I141" s="511">
        <v>3.7596639932743363</v>
      </c>
      <c r="J141" s="511">
        <v>3.8342194082556684</v>
      </c>
      <c r="K141" s="511">
        <v>3.9300082369936784</v>
      </c>
      <c r="L141" s="511">
        <v>4.0094977553056488</v>
      </c>
      <c r="M141" s="511">
        <v>4.0670989167130998</v>
      </c>
      <c r="N141" s="511">
        <v>4.1214903625411283</v>
      </c>
      <c r="O141" s="511">
        <v>4.172740189602707</v>
      </c>
      <c r="P141" s="511">
        <v>4.2209119758010099</v>
      </c>
      <c r="Q141" s="511">
        <v>4.2660610165509336</v>
      </c>
      <c r="R141" s="511">
        <v>4.3082396861492631</v>
      </c>
      <c r="S141" s="511">
        <v>4.3474943635532499</v>
      </c>
      <c r="T141" s="511">
        <v>4.3838673095934348</v>
      </c>
      <c r="U141" s="511">
        <v>4.4173962217702778</v>
      </c>
      <c r="V141" s="511">
        <v>4.4481163545561957</v>
      </c>
      <c r="W141" s="511">
        <v>4.4760576816134581</v>
      </c>
      <c r="X141" s="511">
        <v>4.5012485374209108</v>
      </c>
      <c r="Y141" s="511">
        <v>4.5237122527556082</v>
      </c>
      <c r="Z141" s="511">
        <v>4.5434715363155904</v>
      </c>
      <c r="AA141" s="511">
        <v>4.5605438375815206</v>
      </c>
      <c r="AB141" s="511">
        <v>4.5749455287610967</v>
      </c>
      <c r="AC141" s="511">
        <v>4.5866898033400183</v>
      </c>
      <c r="AD141" s="511">
        <v>4.595787377245804</v>
      </c>
      <c r="AE141" s="511">
        <v>4.595787377245804</v>
      </c>
      <c r="AF141" s="511">
        <v>4.595787377245804</v>
      </c>
      <c r="AG141" s="511">
        <v>4.595787377245804</v>
      </c>
      <c r="AH141" s="511">
        <v>4.595787377245804</v>
      </c>
      <c r="AI141" s="511">
        <v>4.595787377245804</v>
      </c>
      <c r="AJ141" s="511">
        <v>4.595787377245804</v>
      </c>
      <c r="AK141" s="511">
        <v>4.595787377245804</v>
      </c>
      <c r="AL141" s="511">
        <v>4.595787377245804</v>
      </c>
      <c r="AM141" s="511">
        <v>4.595787377245804</v>
      </c>
      <c r="AN141" s="511">
        <v>4.595787377245804</v>
      </c>
      <c r="AO141" s="511">
        <v>4.595787377245804</v>
      </c>
      <c r="AP141" s="511">
        <v>4.595787377245804</v>
      </c>
      <c r="AQ141" s="511">
        <v>4.595787377245804</v>
      </c>
      <c r="AR141" s="511">
        <v>4.595787377245804</v>
      </c>
      <c r="AS141" s="511">
        <v>4.595787377245804</v>
      </c>
      <c r="AT141" s="511">
        <v>4.595787377245804</v>
      </c>
      <c r="AU141" s="511">
        <v>4.595787377245804</v>
      </c>
      <c r="AV141" s="511">
        <v>4.595787377245804</v>
      </c>
      <c r="AW141" s="511">
        <v>4.595787377245804</v>
      </c>
      <c r="AX141" s="511">
        <v>4.595787377245804</v>
      </c>
      <c r="AY141" s="511">
        <v>4.595787377245804</v>
      </c>
      <c r="AZ141" s="511">
        <v>4.595787377245804</v>
      </c>
      <c r="BA141" s="511">
        <v>4.595787377245804</v>
      </c>
      <c r="BB141" s="511">
        <v>4.595787377245804</v>
      </c>
      <c r="BC141" s="511">
        <v>4.595787377245804</v>
      </c>
      <c r="BD141" s="511">
        <v>4.595787377245804</v>
      </c>
      <c r="BE141" s="511">
        <v>4.595787377245804</v>
      </c>
      <c r="BF141" s="511">
        <v>4.595787377245804</v>
      </c>
      <c r="BG141" s="511">
        <v>4.595787377245804</v>
      </c>
      <c r="BH141" s="511">
        <v>4.595787377245804</v>
      </c>
      <c r="BI141" s="512"/>
      <c r="BJ141" s="512"/>
      <c r="BK141" s="512"/>
      <c r="BL141" s="512"/>
      <c r="BM141" s="512"/>
      <c r="BN141" s="513"/>
    </row>
    <row r="142" spans="1:66" s="3" customFormat="1">
      <c r="A142" s="437">
        <v>0</v>
      </c>
      <c r="B142" s="439" t="s">
        <v>212</v>
      </c>
      <c r="C142" s="207" t="s">
        <v>250</v>
      </c>
      <c r="D142" s="207" t="s">
        <v>674</v>
      </c>
      <c r="E142" s="511">
        <v>3.754151605553008</v>
      </c>
      <c r="F142" s="511">
        <v>3.7932971909932358</v>
      </c>
      <c r="G142" s="511">
        <v>3.7921114168320473</v>
      </c>
      <c r="H142" s="511">
        <v>3.8524781130293371</v>
      </c>
      <c r="I142" s="511">
        <v>3.9549817623432864</v>
      </c>
      <c r="J142" s="511">
        <v>4.0334103950781763</v>
      </c>
      <c r="K142" s="511">
        <v>4.1341755356260466</v>
      </c>
      <c r="L142" s="511">
        <v>4.2177946025915221</v>
      </c>
      <c r="M142" s="511">
        <v>4.2783881937379098</v>
      </c>
      <c r="N142" s="511">
        <v>4.3356053218275905</v>
      </c>
      <c r="O142" s="511">
        <v>4.3895176213613745</v>
      </c>
      <c r="P142" s="511">
        <v>4.4401919731690382</v>
      </c>
      <c r="Q142" s="511">
        <v>4.4876865453097068</v>
      </c>
      <c r="R142" s="511">
        <v>4.5320564329698048</v>
      </c>
      <c r="S142" s="511">
        <v>4.5733504245331904</v>
      </c>
      <c r="T142" s="511">
        <v>4.611612976316799</v>
      </c>
      <c r="U142" s="511">
        <v>4.646883744238572</v>
      </c>
      <c r="V142" s="511">
        <v>4.6791998142710041</v>
      </c>
      <c r="W142" s="511">
        <v>4.70859271723383</v>
      </c>
      <c r="X142" s="511">
        <v>4.7350922596063727</v>
      </c>
      <c r="Y142" s="511">
        <v>4.7587229842195642</v>
      </c>
      <c r="Z142" s="511">
        <v>4.7795087795077862</v>
      </c>
      <c r="AA142" s="511">
        <v>4.7974680014671875</v>
      </c>
      <c r="AB142" s="511">
        <v>4.8126178728556992</v>
      </c>
      <c r="AC142" s="511">
        <v>4.8249722725719177</v>
      </c>
      <c r="AD142" s="511">
        <v>4.8345424732449889</v>
      </c>
      <c r="AE142" s="511">
        <v>4.8345424732449889</v>
      </c>
      <c r="AF142" s="511">
        <v>4.8345424732449889</v>
      </c>
      <c r="AG142" s="511">
        <v>4.8345424732449889</v>
      </c>
      <c r="AH142" s="511">
        <v>4.8345424732449889</v>
      </c>
      <c r="AI142" s="511">
        <v>4.8345424732449889</v>
      </c>
      <c r="AJ142" s="511">
        <v>4.8345424732449889</v>
      </c>
      <c r="AK142" s="511">
        <v>4.8345424732449889</v>
      </c>
      <c r="AL142" s="511">
        <v>4.8345424732449889</v>
      </c>
      <c r="AM142" s="511">
        <v>4.8345424732449889</v>
      </c>
      <c r="AN142" s="511">
        <v>4.8345424732449889</v>
      </c>
      <c r="AO142" s="511">
        <v>4.8345424732449889</v>
      </c>
      <c r="AP142" s="511">
        <v>4.8345424732449889</v>
      </c>
      <c r="AQ142" s="511">
        <v>4.8345424732449889</v>
      </c>
      <c r="AR142" s="511">
        <v>4.8345424732449889</v>
      </c>
      <c r="AS142" s="511">
        <v>4.8345424732449889</v>
      </c>
      <c r="AT142" s="511">
        <v>4.8345424732449889</v>
      </c>
      <c r="AU142" s="511">
        <v>4.8345424732449889</v>
      </c>
      <c r="AV142" s="511">
        <v>4.8345424732449889</v>
      </c>
      <c r="AW142" s="511">
        <v>4.8345424732449889</v>
      </c>
      <c r="AX142" s="511">
        <v>4.8345424732449889</v>
      </c>
      <c r="AY142" s="511">
        <v>4.8345424732449889</v>
      </c>
      <c r="AZ142" s="511">
        <v>4.8345424732449889</v>
      </c>
      <c r="BA142" s="511">
        <v>4.8345424732449889</v>
      </c>
      <c r="BB142" s="511">
        <v>4.8345424732449889</v>
      </c>
      <c r="BC142" s="511">
        <v>4.8345424732449889</v>
      </c>
      <c r="BD142" s="511">
        <v>4.8345424732449889</v>
      </c>
      <c r="BE142" s="511">
        <v>4.8345424732449889</v>
      </c>
      <c r="BF142" s="511">
        <v>4.8345424732449889</v>
      </c>
      <c r="BG142" s="511">
        <v>4.8345424732449889</v>
      </c>
      <c r="BH142" s="511">
        <v>4.8345424732449889</v>
      </c>
      <c r="BI142" s="512"/>
      <c r="BJ142" s="512"/>
      <c r="BK142" s="512"/>
      <c r="BL142" s="512"/>
      <c r="BM142" s="512"/>
      <c r="BN142" s="513"/>
    </row>
    <row r="143" spans="1:66" s="3" customFormat="1">
      <c r="A143" s="437">
        <v>0</v>
      </c>
      <c r="B143" s="439" t="s">
        <v>196</v>
      </c>
      <c r="C143" s="207" t="s">
        <v>201</v>
      </c>
      <c r="D143" s="207" t="s">
        <v>674</v>
      </c>
      <c r="E143" s="511">
        <v>3.2793365231879497</v>
      </c>
      <c r="F143" s="511">
        <v>3.3135310793869666</v>
      </c>
      <c r="G143" s="511">
        <v>3.3124952787791044</v>
      </c>
      <c r="H143" s="511">
        <v>3.3652269562454977</v>
      </c>
      <c r="I143" s="511">
        <v>3.4547662173819078</v>
      </c>
      <c r="J143" s="511">
        <v>3.523275405825653</v>
      </c>
      <c r="K143" s="511">
        <v>3.6112960401479368</v>
      </c>
      <c r="L143" s="511">
        <v>3.6843391905442009</v>
      </c>
      <c r="M143" s="511">
        <v>3.7372690658916818</v>
      </c>
      <c r="N143" s="511">
        <v>3.7872495242244963</v>
      </c>
      <c r="O143" s="511">
        <v>3.8343431399028503</v>
      </c>
      <c r="P143" s="511">
        <v>3.8786083348475464</v>
      </c>
      <c r="Q143" s="511">
        <v>3.9200959201767316</v>
      </c>
      <c r="R143" s="511">
        <v>3.958854022784597</v>
      </c>
      <c r="S143" s="511">
        <v>3.9949252604303336</v>
      </c>
      <c r="T143" s="511">
        <v>4.0283484667144798</v>
      </c>
      <c r="U143" s="511">
        <v>4.0591582819802428</v>
      </c>
      <c r="V143" s="511">
        <v>4.0873871016652288</v>
      </c>
      <c r="W143" s="511">
        <v>4.113062468655186</v>
      </c>
      <c r="X143" s="511">
        <v>4.1362104195854323</v>
      </c>
      <c r="Y143" s="511">
        <v>4.1568523931751002</v>
      </c>
      <c r="Z143" s="511">
        <v>4.1750092565131043</v>
      </c>
      <c r="AA143" s="511">
        <v>4.1906970439781581</v>
      </c>
      <c r="AB143" s="511">
        <v>4.2039308000397035</v>
      </c>
      <c r="AC143" s="511">
        <v>4.2147226482302589</v>
      </c>
      <c r="AD143" s="511">
        <v>4.2230824354469014</v>
      </c>
      <c r="AE143" s="511">
        <v>4.2230824354469014</v>
      </c>
      <c r="AF143" s="511">
        <v>4.2230824354469014</v>
      </c>
      <c r="AG143" s="511">
        <v>4.2230824354469014</v>
      </c>
      <c r="AH143" s="511">
        <v>4.2230824354469014</v>
      </c>
      <c r="AI143" s="511">
        <v>4.2230824354469014</v>
      </c>
      <c r="AJ143" s="511">
        <v>4.2230824354469014</v>
      </c>
      <c r="AK143" s="511">
        <v>4.2230824354469014</v>
      </c>
      <c r="AL143" s="511">
        <v>4.2230824354469014</v>
      </c>
      <c r="AM143" s="511">
        <v>4.2230824354469014</v>
      </c>
      <c r="AN143" s="511">
        <v>4.2230824354469014</v>
      </c>
      <c r="AO143" s="511">
        <v>4.2230824354469014</v>
      </c>
      <c r="AP143" s="511">
        <v>4.2230824354469014</v>
      </c>
      <c r="AQ143" s="511">
        <v>4.2230824354469014</v>
      </c>
      <c r="AR143" s="511">
        <v>4.2230824354469014</v>
      </c>
      <c r="AS143" s="511">
        <v>4.2230824354469014</v>
      </c>
      <c r="AT143" s="511">
        <v>4.2230824354469014</v>
      </c>
      <c r="AU143" s="511">
        <v>4.2230824354469014</v>
      </c>
      <c r="AV143" s="511">
        <v>4.2230824354469014</v>
      </c>
      <c r="AW143" s="511">
        <v>4.2230824354469014</v>
      </c>
      <c r="AX143" s="511">
        <v>4.2230824354469014</v>
      </c>
      <c r="AY143" s="511">
        <v>4.2230824354469014</v>
      </c>
      <c r="AZ143" s="511">
        <v>4.2230824354469014</v>
      </c>
      <c r="BA143" s="511">
        <v>4.2230824354469014</v>
      </c>
      <c r="BB143" s="511">
        <v>4.2230824354469014</v>
      </c>
      <c r="BC143" s="511">
        <v>4.2230824354469014</v>
      </c>
      <c r="BD143" s="511">
        <v>4.2230824354469014</v>
      </c>
      <c r="BE143" s="511">
        <v>4.2230824354469014</v>
      </c>
      <c r="BF143" s="511">
        <v>4.2230824354469014</v>
      </c>
      <c r="BG143" s="511">
        <v>4.2230824354469014</v>
      </c>
      <c r="BH143" s="511">
        <v>4.2230824354469014</v>
      </c>
      <c r="BI143" s="512"/>
      <c r="BJ143" s="512"/>
      <c r="BK143" s="512"/>
      <c r="BL143" s="512"/>
      <c r="BM143" s="512"/>
      <c r="BN143" s="513"/>
    </row>
    <row r="144" spans="1:66" s="3" customFormat="1">
      <c r="A144" s="437">
        <v>0</v>
      </c>
      <c r="B144" s="439" t="s">
        <v>196</v>
      </c>
      <c r="C144" s="207" t="s">
        <v>202</v>
      </c>
      <c r="D144" s="207" t="s">
        <v>674</v>
      </c>
      <c r="E144" s="511">
        <v>3.3074861264291187</v>
      </c>
      <c r="F144" s="511">
        <v>3.3419742063891782</v>
      </c>
      <c r="G144" s="511">
        <v>3.3409295145388525</v>
      </c>
      <c r="H144" s="511">
        <v>3.3941138371633208</v>
      </c>
      <c r="I144" s="511">
        <v>3.4844216972701854</v>
      </c>
      <c r="J144" s="511">
        <v>3.5535189639606828</v>
      </c>
      <c r="K144" s="511">
        <v>3.6422951614634114</v>
      </c>
      <c r="L144" s="511">
        <v>3.7159653093296212</v>
      </c>
      <c r="M144" s="511">
        <v>3.769349531152403</v>
      </c>
      <c r="N144" s="511">
        <v>3.8197590183640573</v>
      </c>
      <c r="O144" s="511">
        <v>3.8672568824588707</v>
      </c>
      <c r="P144" s="511">
        <v>3.9119020468474699</v>
      </c>
      <c r="Q144" s="511">
        <v>3.9537457588072074</v>
      </c>
      <c r="R144" s="511">
        <v>3.9928365583502843</v>
      </c>
      <c r="S144" s="511">
        <v>4.0292174290638583</v>
      </c>
      <c r="T144" s="511">
        <v>4.0629275378934713</v>
      </c>
      <c r="U144" s="511">
        <v>4.0940018225326984</v>
      </c>
      <c r="V144" s="511">
        <v>4.1224729564993936</v>
      </c>
      <c r="W144" s="511">
        <v>4.1483687191055765</v>
      </c>
      <c r="X144" s="511">
        <v>4.1717153704832839</v>
      </c>
      <c r="Y144" s="511">
        <v>4.1925345333801651</v>
      </c>
      <c r="Z144" s="511">
        <v>4.2108472540068176</v>
      </c>
      <c r="AA144" s="511">
        <v>4.2266697043799786</v>
      </c>
      <c r="AB144" s="511">
        <v>4.2400170581097978</v>
      </c>
      <c r="AC144" s="511">
        <v>4.250901542796381</v>
      </c>
      <c r="AD144" s="511">
        <v>4.2593330898619026</v>
      </c>
      <c r="AE144" s="511">
        <v>4.2593330898619026</v>
      </c>
      <c r="AF144" s="511">
        <v>4.2593330898619026</v>
      </c>
      <c r="AG144" s="511">
        <v>4.2593330898619026</v>
      </c>
      <c r="AH144" s="511">
        <v>4.2593330898619026</v>
      </c>
      <c r="AI144" s="511">
        <v>4.2593330898619026</v>
      </c>
      <c r="AJ144" s="511">
        <v>4.2593330898619026</v>
      </c>
      <c r="AK144" s="511">
        <v>4.2593330898619026</v>
      </c>
      <c r="AL144" s="511">
        <v>4.2593330898619026</v>
      </c>
      <c r="AM144" s="511">
        <v>4.2593330898619026</v>
      </c>
      <c r="AN144" s="511">
        <v>4.2593330898619026</v>
      </c>
      <c r="AO144" s="511">
        <v>4.2593330898619026</v>
      </c>
      <c r="AP144" s="511">
        <v>4.2593330898619026</v>
      </c>
      <c r="AQ144" s="511">
        <v>4.2593330898619026</v>
      </c>
      <c r="AR144" s="511">
        <v>4.2593330898619026</v>
      </c>
      <c r="AS144" s="511">
        <v>4.2593330898619026</v>
      </c>
      <c r="AT144" s="511">
        <v>4.2593330898619026</v>
      </c>
      <c r="AU144" s="511">
        <v>4.2593330898619026</v>
      </c>
      <c r="AV144" s="511">
        <v>4.2593330898619026</v>
      </c>
      <c r="AW144" s="511">
        <v>4.2593330898619026</v>
      </c>
      <c r="AX144" s="511">
        <v>4.2593330898619026</v>
      </c>
      <c r="AY144" s="511">
        <v>4.2593330898619026</v>
      </c>
      <c r="AZ144" s="511">
        <v>4.2593330898619026</v>
      </c>
      <c r="BA144" s="511">
        <v>4.2593330898619026</v>
      </c>
      <c r="BB144" s="511">
        <v>4.2593330898619026</v>
      </c>
      <c r="BC144" s="511">
        <v>4.2593330898619026</v>
      </c>
      <c r="BD144" s="511">
        <v>4.2593330898619026</v>
      </c>
      <c r="BE144" s="511">
        <v>4.2593330898619026</v>
      </c>
      <c r="BF144" s="511">
        <v>4.2593330898619026</v>
      </c>
      <c r="BG144" s="511">
        <v>4.2593330898619026</v>
      </c>
      <c r="BH144" s="511">
        <v>4.2593330898619026</v>
      </c>
      <c r="BI144" s="512"/>
      <c r="BJ144" s="512"/>
      <c r="BK144" s="512"/>
      <c r="BL144" s="512"/>
      <c r="BM144" s="512"/>
      <c r="BN144" s="513"/>
    </row>
    <row r="145" spans="1:66" s="3" customFormat="1">
      <c r="A145" s="437">
        <v>0</v>
      </c>
      <c r="B145" s="439" t="s">
        <v>223</v>
      </c>
      <c r="C145" s="207" t="s">
        <v>224</v>
      </c>
      <c r="D145" s="207" t="s">
        <v>676</v>
      </c>
      <c r="E145" s="511">
        <v>4.8915699732223015</v>
      </c>
      <c r="F145" s="511">
        <v>4.9300042964150732</v>
      </c>
      <c r="G145" s="511">
        <v>4.9288415020569776</v>
      </c>
      <c r="H145" s="511">
        <v>4.9879256640164646</v>
      </c>
      <c r="I145" s="511">
        <v>5.0877341921423227</v>
      </c>
      <c r="J145" s="511">
        <v>5.1636720884439091</v>
      </c>
      <c r="K145" s="511">
        <v>5.260707476824404</v>
      </c>
      <c r="L145" s="511">
        <v>5.3407911035601057</v>
      </c>
      <c r="M145" s="511">
        <v>5.3985792378476782</v>
      </c>
      <c r="N145" s="511">
        <v>5.4529630404686413</v>
      </c>
      <c r="O145" s="511">
        <v>5.5040446397708189</v>
      </c>
      <c r="P145" s="511">
        <v>5.5519180359701821</v>
      </c>
      <c r="Q145" s="511">
        <v>5.5966657663861357</v>
      </c>
      <c r="R145" s="511">
        <v>5.6383645862426564</v>
      </c>
      <c r="S145" s="511">
        <v>5.6770827146196838</v>
      </c>
      <c r="T145" s="511">
        <v>5.7128819538350708</v>
      </c>
      <c r="U145" s="511">
        <v>5.7458174726382794</v>
      </c>
      <c r="V145" s="511">
        <v>5.7759400797593647</v>
      </c>
      <c r="W145" s="511">
        <v>5.8032936025298154</v>
      </c>
      <c r="X145" s="511">
        <v>5.8279185997918823</v>
      </c>
      <c r="Y145" s="511">
        <v>5.8498491901521046</v>
      </c>
      <c r="Z145" s="511">
        <v>5.869117438115806</v>
      </c>
      <c r="AA145" s="511">
        <v>5.8857489157710221</v>
      </c>
      <c r="AB145" s="511">
        <v>5.89976685794253</v>
      </c>
      <c r="AC145" s="511">
        <v>5.9111901748531022</v>
      </c>
      <c r="AD145" s="511">
        <v>5.9200341868714625</v>
      </c>
      <c r="AE145" s="511">
        <v>5.9200341868714625</v>
      </c>
      <c r="AF145" s="511">
        <v>5.9200341868714625</v>
      </c>
      <c r="AG145" s="511">
        <v>5.9200341868714625</v>
      </c>
      <c r="AH145" s="511">
        <v>5.9200341868714625</v>
      </c>
      <c r="AI145" s="511">
        <v>5.9200341868714625</v>
      </c>
      <c r="AJ145" s="511">
        <v>5.9200341868714625</v>
      </c>
      <c r="AK145" s="511">
        <v>5.9200341868714625</v>
      </c>
      <c r="AL145" s="511">
        <v>5.9200341868714625</v>
      </c>
      <c r="AM145" s="511">
        <v>5.9200341868714625</v>
      </c>
      <c r="AN145" s="511">
        <v>5.9200341868714625</v>
      </c>
      <c r="AO145" s="511">
        <v>5.9200341868714625</v>
      </c>
      <c r="AP145" s="511">
        <v>5.9200341868714625</v>
      </c>
      <c r="AQ145" s="511">
        <v>5.9200341868714625</v>
      </c>
      <c r="AR145" s="511">
        <v>5.9200341868714625</v>
      </c>
      <c r="AS145" s="511">
        <v>5.9200341868714625</v>
      </c>
      <c r="AT145" s="511">
        <v>5.9200341868714625</v>
      </c>
      <c r="AU145" s="511">
        <v>5.9200341868714625</v>
      </c>
      <c r="AV145" s="511">
        <v>5.9200341868714625</v>
      </c>
      <c r="AW145" s="511">
        <v>5.9200341868714625</v>
      </c>
      <c r="AX145" s="511">
        <v>5.9200341868714625</v>
      </c>
      <c r="AY145" s="511">
        <v>5.9200341868714625</v>
      </c>
      <c r="AZ145" s="511">
        <v>5.9200341868714625</v>
      </c>
      <c r="BA145" s="511">
        <v>5.9200341868714625</v>
      </c>
      <c r="BB145" s="511">
        <v>5.9200341868714625</v>
      </c>
      <c r="BC145" s="511">
        <v>5.9200341868714625</v>
      </c>
      <c r="BD145" s="511">
        <v>5.9200341868714625</v>
      </c>
      <c r="BE145" s="511">
        <v>5.9200341868714625</v>
      </c>
      <c r="BF145" s="511">
        <v>5.9200341868714625</v>
      </c>
      <c r="BG145" s="511">
        <v>5.9200341868714625</v>
      </c>
      <c r="BH145" s="511">
        <v>5.9200341868714625</v>
      </c>
      <c r="BI145" s="512"/>
      <c r="BJ145" s="512"/>
      <c r="BK145" s="512"/>
      <c r="BL145" s="512"/>
      <c r="BM145" s="512"/>
      <c r="BN145" s="513"/>
    </row>
    <row r="146" spans="1:66" s="3" customFormat="1">
      <c r="A146" s="437">
        <v>0</v>
      </c>
      <c r="B146" s="439" t="s">
        <v>213</v>
      </c>
      <c r="C146" s="207" t="s">
        <v>214</v>
      </c>
      <c r="D146" s="207" t="s">
        <v>674</v>
      </c>
      <c r="E146" s="511">
        <v>3.2858117268072538</v>
      </c>
      <c r="F146" s="511">
        <v>3.3200738017596816</v>
      </c>
      <c r="G146" s="511">
        <v>3.3190359559149867</v>
      </c>
      <c r="H146" s="511">
        <v>3.3718717545492956</v>
      </c>
      <c r="I146" s="511">
        <v>3.4615878151522073</v>
      </c>
      <c r="J146" s="511">
        <v>3.5302322781985529</v>
      </c>
      <c r="K146" s="511">
        <v>3.6184267133875387</v>
      </c>
      <c r="L146" s="511">
        <v>3.6916140909067181</v>
      </c>
      <c r="M146" s="511">
        <v>3.7446484787731174</v>
      </c>
      <c r="N146" s="511">
        <v>3.7947276258627594</v>
      </c>
      <c r="O146" s="511">
        <v>3.841914230091855</v>
      </c>
      <c r="P146" s="511">
        <v>3.886266828738028</v>
      </c>
      <c r="Q146" s="511">
        <v>3.9278363332483588</v>
      </c>
      <c r="R146" s="511">
        <v>3.9666709655458452</v>
      </c>
      <c r="S146" s="511">
        <v>4.0028134275404419</v>
      </c>
      <c r="T146" s="511">
        <v>4.0363026295114501</v>
      </c>
      <c r="U146" s="511">
        <v>4.0671732802010583</v>
      </c>
      <c r="V146" s="511">
        <v>4.0954578390131822</v>
      </c>
      <c r="W146" s="511">
        <v>4.121183903218288</v>
      </c>
      <c r="X146" s="511">
        <v>4.1443775608622495</v>
      </c>
      <c r="Y146" s="511">
        <v>4.1650602929959568</v>
      </c>
      <c r="Z146" s="511">
        <v>4.1832530079113663</v>
      </c>
      <c r="AA146" s="511">
        <v>4.1989717716478259</v>
      </c>
      <c r="AB146" s="511">
        <v>4.2122316583807855</v>
      </c>
      <c r="AC146" s="511">
        <v>4.2230448155812486</v>
      </c>
      <c r="AD146" s="511">
        <v>4.2314211095894505</v>
      </c>
      <c r="AE146" s="511">
        <v>4.2314211095894505</v>
      </c>
      <c r="AF146" s="511">
        <v>4.2314211095894505</v>
      </c>
      <c r="AG146" s="511">
        <v>4.2314211095894505</v>
      </c>
      <c r="AH146" s="511">
        <v>4.2314211095894505</v>
      </c>
      <c r="AI146" s="511">
        <v>4.2314211095894505</v>
      </c>
      <c r="AJ146" s="511">
        <v>4.2314211095894505</v>
      </c>
      <c r="AK146" s="511">
        <v>4.2314211095894505</v>
      </c>
      <c r="AL146" s="511">
        <v>4.2314211095894505</v>
      </c>
      <c r="AM146" s="511">
        <v>4.2314211095894505</v>
      </c>
      <c r="AN146" s="511">
        <v>4.2314211095894505</v>
      </c>
      <c r="AO146" s="511">
        <v>4.2314211095894505</v>
      </c>
      <c r="AP146" s="511">
        <v>4.2314211095894505</v>
      </c>
      <c r="AQ146" s="511">
        <v>4.2314211095894505</v>
      </c>
      <c r="AR146" s="511">
        <v>4.2314211095894505</v>
      </c>
      <c r="AS146" s="511">
        <v>4.2314211095894505</v>
      </c>
      <c r="AT146" s="511">
        <v>4.2314211095894505</v>
      </c>
      <c r="AU146" s="511">
        <v>4.2314211095894505</v>
      </c>
      <c r="AV146" s="511">
        <v>4.2314211095894505</v>
      </c>
      <c r="AW146" s="511">
        <v>4.2314211095894505</v>
      </c>
      <c r="AX146" s="511">
        <v>4.2314211095894505</v>
      </c>
      <c r="AY146" s="511">
        <v>4.2314211095894505</v>
      </c>
      <c r="AZ146" s="511">
        <v>4.2314211095894505</v>
      </c>
      <c r="BA146" s="511">
        <v>4.2314211095894505</v>
      </c>
      <c r="BB146" s="511">
        <v>4.2314211095894505</v>
      </c>
      <c r="BC146" s="511">
        <v>4.2314211095894505</v>
      </c>
      <c r="BD146" s="511">
        <v>4.2314211095894505</v>
      </c>
      <c r="BE146" s="511">
        <v>4.2314211095894505</v>
      </c>
      <c r="BF146" s="511">
        <v>4.2314211095894505</v>
      </c>
      <c r="BG146" s="511">
        <v>4.2314211095894505</v>
      </c>
      <c r="BH146" s="511">
        <v>4.2314211095894505</v>
      </c>
      <c r="BI146" s="512"/>
      <c r="BJ146" s="512"/>
      <c r="BK146" s="512"/>
      <c r="BL146" s="512"/>
      <c r="BM146" s="512"/>
      <c r="BN146" s="513"/>
    </row>
    <row r="147" spans="1:66" s="3" customFormat="1">
      <c r="A147" s="437">
        <v>0</v>
      </c>
      <c r="B147" s="439" t="s">
        <v>71</v>
      </c>
      <c r="C147" s="207" t="s">
        <v>31</v>
      </c>
      <c r="D147" s="207" t="s">
        <v>674</v>
      </c>
      <c r="E147" s="511">
        <v>2.6828818190699901</v>
      </c>
      <c r="F147" s="511">
        <v>2.7108569757789232</v>
      </c>
      <c r="G147" s="511">
        <v>2.7100095694211541</v>
      </c>
      <c r="H147" s="511">
        <v>2.753150265035436</v>
      </c>
      <c r="I147" s="511">
        <v>2.8264038802399849</v>
      </c>
      <c r="J147" s="511">
        <v>2.8824524299436565</v>
      </c>
      <c r="K147" s="511">
        <v>2.9544636303363188</v>
      </c>
      <c r="L147" s="511">
        <v>3.0142214925807296</v>
      </c>
      <c r="M147" s="511">
        <v>3.0575243373029144</v>
      </c>
      <c r="N147" s="511">
        <v>3.0984142130511767</v>
      </c>
      <c r="O147" s="511">
        <v>3.1369423129897887</v>
      </c>
      <c r="P147" s="511">
        <v>3.1731564331006656</v>
      </c>
      <c r="Q147" s="511">
        <v>3.2070981428366889</v>
      </c>
      <c r="R147" s="511">
        <v>3.2388068156407854</v>
      </c>
      <c r="S147" s="511">
        <v>3.2683173178374383</v>
      </c>
      <c r="T147" s="511">
        <v>3.2956614198656098</v>
      </c>
      <c r="U147" s="511">
        <v>3.3208674615880569</v>
      </c>
      <c r="V147" s="511">
        <v>3.3439619462715107</v>
      </c>
      <c r="W147" s="511">
        <v>3.3649674072262599</v>
      </c>
      <c r="X147" s="511">
        <v>3.3839051454731135</v>
      </c>
      <c r="Y147" s="511">
        <v>3.4007927003982807</v>
      </c>
      <c r="Z147" s="511">
        <v>3.4156471437274196</v>
      </c>
      <c r="AA147" s="511">
        <v>3.4284815934625481</v>
      </c>
      <c r="AB147" s="511">
        <v>3.4393083577438213</v>
      </c>
      <c r="AC147" s="511">
        <v>3.4481373550424754</v>
      </c>
      <c r="AD147" s="511">
        <v>3.4549766412749907</v>
      </c>
      <c r="AE147" s="511">
        <v>3.4549766412749907</v>
      </c>
      <c r="AF147" s="511">
        <v>3.4549766412749907</v>
      </c>
      <c r="AG147" s="511">
        <v>3.4549766412749907</v>
      </c>
      <c r="AH147" s="511">
        <v>3.4549766412749907</v>
      </c>
      <c r="AI147" s="511">
        <v>3.4549766412749907</v>
      </c>
      <c r="AJ147" s="511">
        <v>3.4549766412749907</v>
      </c>
      <c r="AK147" s="511">
        <v>3.4549766412749907</v>
      </c>
      <c r="AL147" s="511">
        <v>3.4549766412749907</v>
      </c>
      <c r="AM147" s="511">
        <v>3.4549766412749907</v>
      </c>
      <c r="AN147" s="511">
        <v>3.4549766412749907</v>
      </c>
      <c r="AO147" s="511">
        <v>3.4549766412749907</v>
      </c>
      <c r="AP147" s="511">
        <v>3.4549766412749907</v>
      </c>
      <c r="AQ147" s="511">
        <v>3.4549766412749907</v>
      </c>
      <c r="AR147" s="511">
        <v>3.4549766412749907</v>
      </c>
      <c r="AS147" s="511">
        <v>3.4549766412749907</v>
      </c>
      <c r="AT147" s="511">
        <v>3.4549766412749907</v>
      </c>
      <c r="AU147" s="511">
        <v>3.4549766412749907</v>
      </c>
      <c r="AV147" s="511">
        <v>3.4549766412749907</v>
      </c>
      <c r="AW147" s="511">
        <v>3.4549766412749907</v>
      </c>
      <c r="AX147" s="511">
        <v>3.4549766412749907</v>
      </c>
      <c r="AY147" s="511">
        <v>3.4549766412749907</v>
      </c>
      <c r="AZ147" s="511">
        <v>3.4549766412749907</v>
      </c>
      <c r="BA147" s="511">
        <v>3.4549766412749907</v>
      </c>
      <c r="BB147" s="511">
        <v>3.4549766412749907</v>
      </c>
      <c r="BC147" s="511">
        <v>3.4549766412749907</v>
      </c>
      <c r="BD147" s="511">
        <v>3.4549766412749907</v>
      </c>
      <c r="BE147" s="511">
        <v>3.4549766412749907</v>
      </c>
      <c r="BF147" s="511">
        <v>3.4549766412749907</v>
      </c>
      <c r="BG147" s="511">
        <v>3.4549766412749907</v>
      </c>
      <c r="BH147" s="511">
        <v>3.4549766412749907</v>
      </c>
      <c r="BI147" s="512"/>
      <c r="BJ147" s="512"/>
      <c r="BK147" s="512"/>
      <c r="BL147" s="512"/>
      <c r="BM147" s="512"/>
      <c r="BN147" s="513"/>
    </row>
    <row r="148" spans="1:66" s="3" customFormat="1">
      <c r="A148" s="437">
        <v>0</v>
      </c>
      <c r="B148" s="439" t="s">
        <v>179</v>
      </c>
      <c r="C148" s="207" t="s">
        <v>182</v>
      </c>
      <c r="D148" s="207" t="s">
        <v>674</v>
      </c>
      <c r="E148" s="511">
        <v>3.4760546258240632</v>
      </c>
      <c r="F148" s="511">
        <v>3.5123004165238374</v>
      </c>
      <c r="G148" s="511">
        <v>3.5112024811735214</v>
      </c>
      <c r="H148" s="511">
        <v>3.5670973825014061</v>
      </c>
      <c r="I148" s="511">
        <v>3.6620078501113347</v>
      </c>
      <c r="J148" s="511">
        <v>3.7346267105782158</v>
      </c>
      <c r="K148" s="511">
        <v>3.8279274532560383</v>
      </c>
      <c r="L148" s="511">
        <v>3.9053522552013016</v>
      </c>
      <c r="M148" s="511">
        <v>3.9614572437393618</v>
      </c>
      <c r="N148" s="511">
        <v>4.0144358880962683</v>
      </c>
      <c r="O148" s="511">
        <v>4.0643545162907246</v>
      </c>
      <c r="P148" s="511">
        <v>4.1112750548089663</v>
      </c>
      <c r="Q148" s="511">
        <v>4.1552513627840897</v>
      </c>
      <c r="R148" s="511">
        <v>4.1963344541062524</v>
      </c>
      <c r="S148" s="511">
        <v>4.2345695030532182</v>
      </c>
      <c r="T148" s="511">
        <v>4.2699976727431448</v>
      </c>
      <c r="U148" s="511">
        <v>4.3026556814952404</v>
      </c>
      <c r="V148" s="511">
        <v>4.3325778680575882</v>
      </c>
      <c r="W148" s="511">
        <v>4.3597934275355801</v>
      </c>
      <c r="X148" s="511">
        <v>4.3843299584284843</v>
      </c>
      <c r="Y148" s="511">
        <v>4.4062101855034266</v>
      </c>
      <c r="Z148" s="511">
        <v>4.4254562276068361</v>
      </c>
      <c r="AA148" s="511">
        <v>4.4420850809743557</v>
      </c>
      <c r="AB148" s="511">
        <v>4.456112692550505</v>
      </c>
      <c r="AC148" s="511">
        <v>4.4675519131241543</v>
      </c>
      <c r="AD148" s="511">
        <v>4.4764131802798248</v>
      </c>
      <c r="AE148" s="511">
        <v>4.4764131802798248</v>
      </c>
      <c r="AF148" s="511">
        <v>4.4764131802798248</v>
      </c>
      <c r="AG148" s="511">
        <v>4.4764131802798248</v>
      </c>
      <c r="AH148" s="511">
        <v>4.4764131802798248</v>
      </c>
      <c r="AI148" s="511">
        <v>4.4764131802798248</v>
      </c>
      <c r="AJ148" s="511">
        <v>4.4764131802798248</v>
      </c>
      <c r="AK148" s="511">
        <v>4.4764131802798248</v>
      </c>
      <c r="AL148" s="511">
        <v>4.4764131802798248</v>
      </c>
      <c r="AM148" s="511">
        <v>4.4764131802798248</v>
      </c>
      <c r="AN148" s="511">
        <v>4.4764131802798248</v>
      </c>
      <c r="AO148" s="511">
        <v>4.4764131802798248</v>
      </c>
      <c r="AP148" s="511">
        <v>4.4764131802798248</v>
      </c>
      <c r="AQ148" s="511">
        <v>4.4764131802798248</v>
      </c>
      <c r="AR148" s="511">
        <v>4.4764131802798248</v>
      </c>
      <c r="AS148" s="511">
        <v>4.4764131802798248</v>
      </c>
      <c r="AT148" s="511">
        <v>4.4764131802798248</v>
      </c>
      <c r="AU148" s="511">
        <v>4.4764131802798248</v>
      </c>
      <c r="AV148" s="511">
        <v>4.4764131802798248</v>
      </c>
      <c r="AW148" s="511">
        <v>4.4764131802798248</v>
      </c>
      <c r="AX148" s="511">
        <v>4.4764131802798248</v>
      </c>
      <c r="AY148" s="511">
        <v>4.4764131802798248</v>
      </c>
      <c r="AZ148" s="511">
        <v>4.4764131802798248</v>
      </c>
      <c r="BA148" s="511">
        <v>4.4764131802798248</v>
      </c>
      <c r="BB148" s="511">
        <v>4.4764131802798248</v>
      </c>
      <c r="BC148" s="511">
        <v>4.4764131802798248</v>
      </c>
      <c r="BD148" s="511">
        <v>4.4764131802798248</v>
      </c>
      <c r="BE148" s="511">
        <v>4.4764131802798248</v>
      </c>
      <c r="BF148" s="511">
        <v>4.4764131802798248</v>
      </c>
      <c r="BG148" s="511">
        <v>4.4764131802798248</v>
      </c>
      <c r="BH148" s="511">
        <v>4.4764131802798248</v>
      </c>
      <c r="BI148" s="512"/>
      <c r="BJ148" s="512"/>
      <c r="BK148" s="512"/>
      <c r="BL148" s="512"/>
      <c r="BM148" s="512"/>
      <c r="BN148" s="513"/>
    </row>
    <row r="149" spans="1:66" s="3" customFormat="1">
      <c r="A149" s="437">
        <v>0</v>
      </c>
      <c r="B149" s="439" t="s">
        <v>216</v>
      </c>
      <c r="C149" s="207" t="s">
        <v>38</v>
      </c>
      <c r="D149" s="207" t="s">
        <v>674</v>
      </c>
      <c r="E149" s="511">
        <v>2.7148761147511835</v>
      </c>
      <c r="F149" s="511">
        <v>2.7431848849011229</v>
      </c>
      <c r="G149" s="511">
        <v>2.742327372928794</v>
      </c>
      <c r="H149" s="511">
        <v>2.7859825362924808</v>
      </c>
      <c r="I149" s="511">
        <v>2.8601097262508306</v>
      </c>
      <c r="J149" s="511">
        <v>2.9168266743382754</v>
      </c>
      <c r="K149" s="511">
        <v>2.9896966332574384</v>
      </c>
      <c r="L149" s="511">
        <v>3.0501671287234595</v>
      </c>
      <c r="M149" s="511">
        <v>3.0939863748793681</v>
      </c>
      <c r="N149" s="511">
        <v>3.135363876569913</v>
      </c>
      <c r="O149" s="511">
        <v>3.1743514374555963</v>
      </c>
      <c r="P149" s="511">
        <v>3.2109974235019854</v>
      </c>
      <c r="Q149" s="511">
        <v>3.2453438998920974</v>
      </c>
      <c r="R149" s="511">
        <v>3.2774307096108135</v>
      </c>
      <c r="S149" s="511">
        <v>3.3072931347756227</v>
      </c>
      <c r="T149" s="511">
        <v>3.3349633246989852</v>
      </c>
      <c r="U149" s="511">
        <v>3.3604699572063441</v>
      </c>
      <c r="V149" s="511">
        <v>3.3838398516250741</v>
      </c>
      <c r="W149" s="511">
        <v>3.4050958099829995</v>
      </c>
      <c r="X149" s="511">
        <v>3.4242593873229867</v>
      </c>
      <c r="Y149" s="511">
        <v>3.4413483321945049</v>
      </c>
      <c r="Z149" s="511">
        <v>3.456379919909458</v>
      </c>
      <c r="AA149" s="511">
        <v>3.469367424906586</v>
      </c>
      <c r="AB149" s="511">
        <v>3.4803233021048809</v>
      </c>
      <c r="AC149" s="511">
        <v>3.4892575882567876</v>
      </c>
      <c r="AD149" s="511">
        <v>3.4961784353483822</v>
      </c>
      <c r="AE149" s="511">
        <v>3.4961784353483822</v>
      </c>
      <c r="AF149" s="511">
        <v>3.4961784353483822</v>
      </c>
      <c r="AG149" s="511">
        <v>3.4961784353483822</v>
      </c>
      <c r="AH149" s="511">
        <v>3.4961784353483822</v>
      </c>
      <c r="AI149" s="511">
        <v>3.4961784353483822</v>
      </c>
      <c r="AJ149" s="511">
        <v>3.4961784353483822</v>
      </c>
      <c r="AK149" s="511">
        <v>3.4961784353483822</v>
      </c>
      <c r="AL149" s="511">
        <v>3.4961784353483822</v>
      </c>
      <c r="AM149" s="511">
        <v>3.4961784353483822</v>
      </c>
      <c r="AN149" s="511">
        <v>3.4961784353483822</v>
      </c>
      <c r="AO149" s="511">
        <v>3.4961784353483822</v>
      </c>
      <c r="AP149" s="511">
        <v>3.4961784353483822</v>
      </c>
      <c r="AQ149" s="511">
        <v>3.4961784353483822</v>
      </c>
      <c r="AR149" s="511">
        <v>3.4961784353483822</v>
      </c>
      <c r="AS149" s="511">
        <v>3.4961784353483822</v>
      </c>
      <c r="AT149" s="511">
        <v>3.4961784353483822</v>
      </c>
      <c r="AU149" s="511">
        <v>3.4961784353483822</v>
      </c>
      <c r="AV149" s="511">
        <v>3.4961784353483822</v>
      </c>
      <c r="AW149" s="511">
        <v>3.4961784353483822</v>
      </c>
      <c r="AX149" s="511">
        <v>3.4961784353483822</v>
      </c>
      <c r="AY149" s="511">
        <v>3.4961784353483822</v>
      </c>
      <c r="AZ149" s="511">
        <v>3.4961784353483822</v>
      </c>
      <c r="BA149" s="511">
        <v>3.4961784353483822</v>
      </c>
      <c r="BB149" s="511">
        <v>3.4961784353483822</v>
      </c>
      <c r="BC149" s="511">
        <v>3.4961784353483822</v>
      </c>
      <c r="BD149" s="511">
        <v>3.4961784353483822</v>
      </c>
      <c r="BE149" s="511">
        <v>3.4961784353483822</v>
      </c>
      <c r="BF149" s="511">
        <v>3.4961784353483822</v>
      </c>
      <c r="BG149" s="511">
        <v>3.4961784353483822</v>
      </c>
      <c r="BH149" s="511">
        <v>3.4961784353483822</v>
      </c>
      <c r="BI149" s="512"/>
      <c r="BJ149" s="512"/>
      <c r="BK149" s="512"/>
      <c r="BL149" s="512"/>
      <c r="BM149" s="512"/>
      <c r="BN149" s="513"/>
    </row>
    <row r="150" spans="1:66" s="3" customFormat="1">
      <c r="A150" s="437">
        <v>0</v>
      </c>
      <c r="B150" s="439" t="s">
        <v>71</v>
      </c>
      <c r="C150" s="207" t="s">
        <v>99</v>
      </c>
      <c r="D150" s="207" t="s">
        <v>674</v>
      </c>
      <c r="E150" s="511">
        <v>3.4912216656245958</v>
      </c>
      <c r="F150" s="511">
        <v>3.5276256072769065</v>
      </c>
      <c r="G150" s="511">
        <v>3.5265228813145466</v>
      </c>
      <c r="H150" s="511">
        <v>3.5826616683934747</v>
      </c>
      <c r="I150" s="511">
        <v>3.6779862580453968</v>
      </c>
      <c r="J150" s="511">
        <v>3.7509219757730321</v>
      </c>
      <c r="K150" s="511">
        <v>3.8446298167936428</v>
      </c>
      <c r="L150" s="511">
        <v>3.9223924457235362</v>
      </c>
      <c r="M150" s="511">
        <v>3.9787422366843903</v>
      </c>
      <c r="N150" s="511">
        <v>4.0319520423129207</v>
      </c>
      <c r="O150" s="511">
        <v>4.0820884800363153</v>
      </c>
      <c r="P150" s="511">
        <v>4.1292137465441225</v>
      </c>
      <c r="Q150" s="511">
        <v>4.1733819359725421</v>
      </c>
      <c r="R150" s="511">
        <v>4.2146442848002064</v>
      </c>
      <c r="S150" s="511">
        <v>4.2530461644134236</v>
      </c>
      <c r="T150" s="511">
        <v>4.2886289175370385</v>
      </c>
      <c r="U150" s="511">
        <v>4.321429422702991</v>
      </c>
      <c r="V150" s="511">
        <v>4.3514821684893326</v>
      </c>
      <c r="W150" s="511">
        <v>4.3788164773882139</v>
      </c>
      <c r="X150" s="511">
        <v>4.4034600683192018</v>
      </c>
      <c r="Y150" s="511">
        <v>4.4254357652042051</v>
      </c>
      <c r="Z150" s="511">
        <v>4.44476578340063</v>
      </c>
      <c r="AA150" s="511">
        <v>4.4614671933036512</v>
      </c>
      <c r="AB150" s="511">
        <v>4.4755560114389557</v>
      </c>
      <c r="AC150" s="511">
        <v>4.4870451446671531</v>
      </c>
      <c r="AD150" s="511">
        <v>4.4959450761149879</v>
      </c>
      <c r="AE150" s="511">
        <v>4.4959450761149879</v>
      </c>
      <c r="AF150" s="511">
        <v>4.4959450761149879</v>
      </c>
      <c r="AG150" s="511">
        <v>4.4959450761149879</v>
      </c>
      <c r="AH150" s="511">
        <v>4.4959450761149879</v>
      </c>
      <c r="AI150" s="511">
        <v>4.4959450761149879</v>
      </c>
      <c r="AJ150" s="511">
        <v>4.4959450761149879</v>
      </c>
      <c r="AK150" s="511">
        <v>4.4959450761149879</v>
      </c>
      <c r="AL150" s="511">
        <v>4.4959450761149879</v>
      </c>
      <c r="AM150" s="511">
        <v>4.4959450761149879</v>
      </c>
      <c r="AN150" s="511">
        <v>4.4959450761149879</v>
      </c>
      <c r="AO150" s="511">
        <v>4.4959450761149879</v>
      </c>
      <c r="AP150" s="511">
        <v>4.4959450761149879</v>
      </c>
      <c r="AQ150" s="511">
        <v>4.4959450761149879</v>
      </c>
      <c r="AR150" s="511">
        <v>4.4959450761149879</v>
      </c>
      <c r="AS150" s="511">
        <v>4.4959450761149879</v>
      </c>
      <c r="AT150" s="511">
        <v>4.4959450761149879</v>
      </c>
      <c r="AU150" s="511">
        <v>4.4959450761149879</v>
      </c>
      <c r="AV150" s="511">
        <v>4.4959450761149879</v>
      </c>
      <c r="AW150" s="511">
        <v>4.4959450761149879</v>
      </c>
      <c r="AX150" s="511">
        <v>4.4959450761149879</v>
      </c>
      <c r="AY150" s="511">
        <v>4.4959450761149879</v>
      </c>
      <c r="AZ150" s="511">
        <v>4.4959450761149879</v>
      </c>
      <c r="BA150" s="511">
        <v>4.4959450761149879</v>
      </c>
      <c r="BB150" s="511">
        <v>4.4959450761149879</v>
      </c>
      <c r="BC150" s="511">
        <v>4.4959450761149879</v>
      </c>
      <c r="BD150" s="511">
        <v>4.4959450761149879</v>
      </c>
      <c r="BE150" s="511">
        <v>4.4959450761149879</v>
      </c>
      <c r="BF150" s="511">
        <v>4.4959450761149879</v>
      </c>
      <c r="BG150" s="511">
        <v>4.4959450761149879</v>
      </c>
      <c r="BH150" s="511">
        <v>4.4959450761149879</v>
      </c>
      <c r="BI150" s="512"/>
      <c r="BJ150" s="512"/>
      <c r="BK150" s="512"/>
      <c r="BL150" s="512"/>
      <c r="BM150" s="512"/>
      <c r="BN150" s="513"/>
    </row>
    <row r="151" spans="1:66" s="3" customFormat="1">
      <c r="A151" s="437">
        <v>0</v>
      </c>
      <c r="B151" s="439" t="s">
        <v>217</v>
      </c>
      <c r="C151" s="207" t="s">
        <v>218</v>
      </c>
      <c r="D151" s="207" t="s">
        <v>675</v>
      </c>
      <c r="E151" s="511">
        <v>2.902053798214391</v>
      </c>
      <c r="F151" s="511">
        <v>2.9376206143095387</v>
      </c>
      <c r="G151" s="511">
        <v>2.9365423028953881</v>
      </c>
      <c r="H151" s="511">
        <v>2.9915124930407972</v>
      </c>
      <c r="I151" s="511">
        <v>3.0851961287200305</v>
      </c>
      <c r="J151" s="511">
        <v>3.1571632215129384</v>
      </c>
      <c r="K151" s="511">
        <v>3.2499846426208325</v>
      </c>
      <c r="L151" s="511">
        <v>3.3273120648799654</v>
      </c>
      <c r="M151" s="511">
        <v>3.3835139975841271</v>
      </c>
      <c r="N151" s="511">
        <v>3.4367117221508403</v>
      </c>
      <c r="O151" s="511">
        <v>3.4869488951235477</v>
      </c>
      <c r="P151" s="511">
        <v>3.5342670190924044</v>
      </c>
      <c r="Q151" s="511">
        <v>3.5787015148710051</v>
      </c>
      <c r="R151" s="511">
        <v>3.6202867844319226</v>
      </c>
      <c r="S151" s="511">
        <v>3.6590530161174422</v>
      </c>
      <c r="T151" s="511">
        <v>3.6950278804740346</v>
      </c>
      <c r="U151" s="511">
        <v>3.7282359594105072</v>
      </c>
      <c r="V151" s="511">
        <v>3.7587007329746669</v>
      </c>
      <c r="W151" s="511">
        <v>3.7864416692458751</v>
      </c>
      <c r="X151" s="511">
        <v>3.8114777502440043</v>
      </c>
      <c r="Y151" s="511">
        <v>3.8338240578015359</v>
      </c>
      <c r="Z151" s="511">
        <v>3.8534960659278421</v>
      </c>
      <c r="AA151" s="511">
        <v>3.8705049737716144</v>
      </c>
      <c r="AB151" s="511">
        <v>3.8848618216277262</v>
      </c>
      <c r="AC151" s="511">
        <v>3.8965753608169811</v>
      </c>
      <c r="AD151" s="511">
        <v>3.9056527203364779</v>
      </c>
      <c r="AE151" s="511">
        <v>3.9056527203364779</v>
      </c>
      <c r="AF151" s="511">
        <v>3.9056527203364779</v>
      </c>
      <c r="AG151" s="511">
        <v>3.9056527203364779</v>
      </c>
      <c r="AH151" s="511">
        <v>3.9056527203364779</v>
      </c>
      <c r="AI151" s="511">
        <v>3.9056527203364779</v>
      </c>
      <c r="AJ151" s="511">
        <v>3.9056527203364779</v>
      </c>
      <c r="AK151" s="511">
        <v>3.9056527203364779</v>
      </c>
      <c r="AL151" s="511">
        <v>3.9056527203364779</v>
      </c>
      <c r="AM151" s="511">
        <v>3.9056527203364779</v>
      </c>
      <c r="AN151" s="511">
        <v>3.9056527203364779</v>
      </c>
      <c r="AO151" s="511">
        <v>3.9056527203364779</v>
      </c>
      <c r="AP151" s="511">
        <v>3.9056527203364779</v>
      </c>
      <c r="AQ151" s="511">
        <v>3.9056527203364779</v>
      </c>
      <c r="AR151" s="511">
        <v>3.9056527203364779</v>
      </c>
      <c r="AS151" s="511">
        <v>3.9056527203364779</v>
      </c>
      <c r="AT151" s="511">
        <v>3.9056527203364779</v>
      </c>
      <c r="AU151" s="511">
        <v>3.9056527203364779</v>
      </c>
      <c r="AV151" s="511">
        <v>3.9056527203364779</v>
      </c>
      <c r="AW151" s="511">
        <v>3.9056527203364779</v>
      </c>
      <c r="AX151" s="511">
        <v>3.9056527203364779</v>
      </c>
      <c r="AY151" s="511">
        <v>3.9056527203364779</v>
      </c>
      <c r="AZ151" s="511">
        <v>3.9056527203364779</v>
      </c>
      <c r="BA151" s="511">
        <v>3.9056527203364779</v>
      </c>
      <c r="BB151" s="511">
        <v>3.9056527203364779</v>
      </c>
      <c r="BC151" s="511">
        <v>3.9056527203364779</v>
      </c>
      <c r="BD151" s="511">
        <v>3.9056527203364779</v>
      </c>
      <c r="BE151" s="511">
        <v>3.9056527203364779</v>
      </c>
      <c r="BF151" s="511">
        <v>3.9056527203364779</v>
      </c>
      <c r="BG151" s="511">
        <v>3.9056527203364779</v>
      </c>
      <c r="BH151" s="511">
        <v>3.9056527203364779</v>
      </c>
      <c r="BI151" s="512"/>
      <c r="BJ151" s="512"/>
      <c r="BK151" s="512"/>
      <c r="BL151" s="512"/>
      <c r="BM151" s="512"/>
      <c r="BN151" s="513"/>
    </row>
    <row r="152" spans="1:66" s="3" customFormat="1">
      <c r="A152" s="437">
        <v>0</v>
      </c>
      <c r="B152" s="439" t="s">
        <v>71</v>
      </c>
      <c r="C152" s="207" t="s">
        <v>100</v>
      </c>
      <c r="D152" s="207" t="s">
        <v>674</v>
      </c>
      <c r="E152" s="511">
        <v>2.8427173907067838</v>
      </c>
      <c r="F152" s="511">
        <v>2.8723591974829761</v>
      </c>
      <c r="G152" s="511">
        <v>2.87146130597948</v>
      </c>
      <c r="H152" s="511">
        <v>2.9171721549621679</v>
      </c>
      <c r="I152" s="511">
        <v>2.9947899331266568</v>
      </c>
      <c r="J152" s="511">
        <v>3.0541776354972932</v>
      </c>
      <c r="K152" s="511">
        <v>3.1304789806504139</v>
      </c>
      <c r="L152" s="511">
        <v>3.193796981848295</v>
      </c>
      <c r="M152" s="511">
        <v>3.2396796401464911</v>
      </c>
      <c r="N152" s="511">
        <v>3.2830055742473521</v>
      </c>
      <c r="O152" s="511">
        <v>3.3238290272030051</v>
      </c>
      <c r="P152" s="511">
        <v>3.3622006424924256</v>
      </c>
      <c r="Q152" s="511">
        <v>3.3981644661133865</v>
      </c>
      <c r="R152" s="511">
        <v>3.4317622172240498</v>
      </c>
      <c r="S152" s="511">
        <v>3.4630308393477014</v>
      </c>
      <c r="T152" s="511">
        <v>3.4920039956813969</v>
      </c>
      <c r="U152" s="511">
        <v>3.5187117144657152</v>
      </c>
      <c r="V152" s="511">
        <v>3.5431820779280248</v>
      </c>
      <c r="W152" s="511">
        <v>3.5654389618248254</v>
      </c>
      <c r="X152" s="511">
        <v>3.5855049362081641</v>
      </c>
      <c r="Y152" s="511">
        <v>3.6033985853920596</v>
      </c>
      <c r="Z152" s="511">
        <v>3.6191379981685969</v>
      </c>
      <c r="AA152" s="511">
        <v>3.6327370740588831</v>
      </c>
      <c r="AB152" s="511">
        <v>3.6442088544737685</v>
      </c>
      <c r="AC152" s="511">
        <v>3.6535638487880866</v>
      </c>
      <c r="AD152" s="511">
        <v>3.660810592858212</v>
      </c>
      <c r="AE152" s="511">
        <v>3.660810592858212</v>
      </c>
      <c r="AF152" s="511">
        <v>3.660810592858212</v>
      </c>
      <c r="AG152" s="511">
        <v>3.660810592858212</v>
      </c>
      <c r="AH152" s="511">
        <v>3.660810592858212</v>
      </c>
      <c r="AI152" s="511">
        <v>3.660810592858212</v>
      </c>
      <c r="AJ152" s="511">
        <v>3.660810592858212</v>
      </c>
      <c r="AK152" s="511">
        <v>3.660810592858212</v>
      </c>
      <c r="AL152" s="511">
        <v>3.660810592858212</v>
      </c>
      <c r="AM152" s="511">
        <v>3.660810592858212</v>
      </c>
      <c r="AN152" s="511">
        <v>3.660810592858212</v>
      </c>
      <c r="AO152" s="511">
        <v>3.660810592858212</v>
      </c>
      <c r="AP152" s="511">
        <v>3.660810592858212</v>
      </c>
      <c r="AQ152" s="511">
        <v>3.660810592858212</v>
      </c>
      <c r="AR152" s="511">
        <v>3.660810592858212</v>
      </c>
      <c r="AS152" s="511">
        <v>3.660810592858212</v>
      </c>
      <c r="AT152" s="511">
        <v>3.660810592858212</v>
      </c>
      <c r="AU152" s="511">
        <v>3.660810592858212</v>
      </c>
      <c r="AV152" s="511">
        <v>3.660810592858212</v>
      </c>
      <c r="AW152" s="511">
        <v>3.660810592858212</v>
      </c>
      <c r="AX152" s="511">
        <v>3.660810592858212</v>
      </c>
      <c r="AY152" s="511">
        <v>3.660810592858212</v>
      </c>
      <c r="AZ152" s="511">
        <v>3.660810592858212</v>
      </c>
      <c r="BA152" s="511">
        <v>3.660810592858212</v>
      </c>
      <c r="BB152" s="511">
        <v>3.660810592858212</v>
      </c>
      <c r="BC152" s="511">
        <v>3.660810592858212</v>
      </c>
      <c r="BD152" s="511">
        <v>3.660810592858212</v>
      </c>
      <c r="BE152" s="511">
        <v>3.660810592858212</v>
      </c>
      <c r="BF152" s="511">
        <v>3.660810592858212</v>
      </c>
      <c r="BG152" s="511">
        <v>3.660810592858212</v>
      </c>
      <c r="BH152" s="511">
        <v>3.660810592858212</v>
      </c>
      <c r="BI152" s="512"/>
      <c r="BJ152" s="512"/>
      <c r="BK152" s="512"/>
      <c r="BL152" s="512"/>
      <c r="BM152" s="512"/>
      <c r="BN152" s="513"/>
    </row>
    <row r="153" spans="1:66" s="3" customFormat="1">
      <c r="A153" s="437">
        <v>0</v>
      </c>
      <c r="B153" s="439" t="s">
        <v>71</v>
      </c>
      <c r="C153" s="207" t="s">
        <v>101</v>
      </c>
      <c r="D153" s="207" t="s">
        <v>674</v>
      </c>
      <c r="E153" s="511">
        <v>2.9428397673343287</v>
      </c>
      <c r="F153" s="511">
        <v>2.9735255780455123</v>
      </c>
      <c r="G153" s="511">
        <v>2.9725960622125709</v>
      </c>
      <c r="H153" s="511">
        <v>3.019916877368038</v>
      </c>
      <c r="I153" s="511">
        <v>3.1002684047415703</v>
      </c>
      <c r="J153" s="511">
        <v>3.1617477810588452</v>
      </c>
      <c r="K153" s="511">
        <v>3.2407365097843122</v>
      </c>
      <c r="L153" s="511">
        <v>3.306284612639137</v>
      </c>
      <c r="M153" s="511">
        <v>3.3537832883472323</v>
      </c>
      <c r="N153" s="511">
        <v>3.3986351903497805</v>
      </c>
      <c r="O153" s="511">
        <v>3.4408964721748894</v>
      </c>
      <c r="P153" s="511">
        <v>3.4806195609981807</v>
      </c>
      <c r="Q153" s="511">
        <v>3.5178500541464452</v>
      </c>
      <c r="R153" s="511">
        <v>3.5526311401540411</v>
      </c>
      <c r="S153" s="511">
        <v>3.585001063719448</v>
      </c>
      <c r="T153" s="511">
        <v>3.6149946736796679</v>
      </c>
      <c r="U153" s="511">
        <v>3.6426430558896676</v>
      </c>
      <c r="V153" s="511">
        <v>3.6679752816513376</v>
      </c>
      <c r="W153" s="511">
        <v>3.6910160676410286</v>
      </c>
      <c r="X153" s="511">
        <v>3.7117887788428692</v>
      </c>
      <c r="Y153" s="511">
        <v>3.7303126541226428</v>
      </c>
      <c r="Z153" s="511">
        <v>3.7466064193715933</v>
      </c>
      <c r="AA153" s="511">
        <v>3.7606844636611036</v>
      </c>
      <c r="AB153" s="511">
        <v>3.7725602877290942</v>
      </c>
      <c r="AC153" s="511">
        <v>3.7822447710974947</v>
      </c>
      <c r="AD153" s="511">
        <v>3.7897467502611555</v>
      </c>
      <c r="AE153" s="511">
        <v>3.7897467502611555</v>
      </c>
      <c r="AF153" s="511">
        <v>3.7897467502611555</v>
      </c>
      <c r="AG153" s="511">
        <v>3.7897467502611555</v>
      </c>
      <c r="AH153" s="511">
        <v>3.7897467502611555</v>
      </c>
      <c r="AI153" s="511">
        <v>3.7897467502611555</v>
      </c>
      <c r="AJ153" s="511">
        <v>3.7897467502611555</v>
      </c>
      <c r="AK153" s="511">
        <v>3.7897467502611555</v>
      </c>
      <c r="AL153" s="511">
        <v>3.7897467502611555</v>
      </c>
      <c r="AM153" s="511">
        <v>3.7897467502611555</v>
      </c>
      <c r="AN153" s="511">
        <v>3.7897467502611555</v>
      </c>
      <c r="AO153" s="511">
        <v>3.7897467502611555</v>
      </c>
      <c r="AP153" s="511">
        <v>3.7897467502611555</v>
      </c>
      <c r="AQ153" s="511">
        <v>3.7897467502611555</v>
      </c>
      <c r="AR153" s="511">
        <v>3.7897467502611555</v>
      </c>
      <c r="AS153" s="511">
        <v>3.7897467502611555</v>
      </c>
      <c r="AT153" s="511">
        <v>3.7897467502611555</v>
      </c>
      <c r="AU153" s="511">
        <v>3.7897467502611555</v>
      </c>
      <c r="AV153" s="511">
        <v>3.7897467502611555</v>
      </c>
      <c r="AW153" s="511">
        <v>3.7897467502611555</v>
      </c>
      <c r="AX153" s="511">
        <v>3.7897467502611555</v>
      </c>
      <c r="AY153" s="511">
        <v>3.7897467502611555</v>
      </c>
      <c r="AZ153" s="511">
        <v>3.7897467502611555</v>
      </c>
      <c r="BA153" s="511">
        <v>3.7897467502611555</v>
      </c>
      <c r="BB153" s="511">
        <v>3.7897467502611555</v>
      </c>
      <c r="BC153" s="511">
        <v>3.7897467502611555</v>
      </c>
      <c r="BD153" s="511">
        <v>3.7897467502611555</v>
      </c>
      <c r="BE153" s="511">
        <v>3.7897467502611555</v>
      </c>
      <c r="BF153" s="511">
        <v>3.7897467502611555</v>
      </c>
      <c r="BG153" s="511">
        <v>3.7897467502611555</v>
      </c>
      <c r="BH153" s="511">
        <v>3.7897467502611555</v>
      </c>
      <c r="BI153" s="512"/>
      <c r="BJ153" s="512"/>
      <c r="BK153" s="512"/>
      <c r="BL153" s="512"/>
      <c r="BM153" s="512"/>
      <c r="BN153" s="513"/>
    </row>
    <row r="154" spans="1:66" s="3" customFormat="1" ht="15">
      <c r="A154" s="437">
        <v>0</v>
      </c>
      <c r="B154" s="439" t="s">
        <v>71</v>
      </c>
      <c r="C154" s="207" t="s">
        <v>102</v>
      </c>
      <c r="D154" s="207" t="s">
        <v>674</v>
      </c>
      <c r="E154" s="515">
        <v>3.3189926639596292</v>
      </c>
      <c r="F154" s="515">
        <v>3.3536007257945166</v>
      </c>
      <c r="G154" s="515">
        <v>3.3525523995265321</v>
      </c>
      <c r="H154" s="515">
        <v>3.4059217470856251</v>
      </c>
      <c r="I154" s="515">
        <v>3.4965437825939572</v>
      </c>
      <c r="J154" s="515">
        <v>3.5658814343569958</v>
      </c>
      <c r="K154" s="515">
        <v>3.6549664787027143</v>
      </c>
      <c r="L154" s="515">
        <v>3.7288929204092902</v>
      </c>
      <c r="M154" s="515">
        <v>3.7824628626035146</v>
      </c>
      <c r="N154" s="515">
        <v>3.8330477212708067</v>
      </c>
      <c r="O154" s="515">
        <v>3.8807108274663986</v>
      </c>
      <c r="P154" s="515">
        <v>3.9255113095917791</v>
      </c>
      <c r="Q154" s="515">
        <v>3.9675005932103771</v>
      </c>
      <c r="R154" s="515">
        <v>4.0067273872020612</v>
      </c>
      <c r="S154" s="515">
        <v>4.0432348246912033</v>
      </c>
      <c r="T154" s="515">
        <v>4.0770622088827011</v>
      </c>
      <c r="U154" s="515">
        <v>4.1082445990161816</v>
      </c>
      <c r="V154" s="515">
        <v>4.1368147822786261</v>
      </c>
      <c r="W154" s="515">
        <v>4.1628006346245456</v>
      </c>
      <c r="X154" s="515">
        <v>4.1862285075433325</v>
      </c>
      <c r="Y154" s="515">
        <v>4.2071200990068265</v>
      </c>
      <c r="Z154" s="515">
        <v>4.225496528444074</v>
      </c>
      <c r="AA154" s="515">
        <v>4.2413740241332487</v>
      </c>
      <c r="AB154" s="515">
        <v>4.2547678124725445</v>
      </c>
      <c r="AC154" s="515">
        <v>4.2656901636011195</v>
      </c>
      <c r="AD154" s="515">
        <v>4.2741510434919476</v>
      </c>
      <c r="AE154" s="511">
        <v>4.2741510434919476</v>
      </c>
      <c r="AF154" s="511">
        <v>4.2741510434919476</v>
      </c>
      <c r="AG154" s="511">
        <v>4.2741510434919476</v>
      </c>
      <c r="AH154" s="511">
        <v>4.2741510434919476</v>
      </c>
      <c r="AI154" s="511">
        <v>4.2741510434919476</v>
      </c>
      <c r="AJ154" s="511">
        <v>4.2741510434919476</v>
      </c>
      <c r="AK154" s="511">
        <v>4.2741510434919476</v>
      </c>
      <c r="AL154" s="511">
        <v>4.2741510434919476</v>
      </c>
      <c r="AM154" s="511">
        <v>4.2741510434919476</v>
      </c>
      <c r="AN154" s="511">
        <v>4.2741510434919476</v>
      </c>
      <c r="AO154" s="511">
        <v>4.2741510434919476</v>
      </c>
      <c r="AP154" s="511">
        <v>4.2741510434919476</v>
      </c>
      <c r="AQ154" s="511">
        <v>4.2741510434919476</v>
      </c>
      <c r="AR154" s="511">
        <v>4.2741510434919476</v>
      </c>
      <c r="AS154" s="511">
        <v>4.2741510434919476</v>
      </c>
      <c r="AT154" s="511">
        <v>4.2741510434919476</v>
      </c>
      <c r="AU154" s="511">
        <v>4.2741510434919476</v>
      </c>
      <c r="AV154" s="511">
        <v>4.2741510434919476</v>
      </c>
      <c r="AW154" s="511">
        <v>4.2741510434919476</v>
      </c>
      <c r="AX154" s="511">
        <v>4.2741510434919476</v>
      </c>
      <c r="AY154" s="511">
        <v>4.2741510434919476</v>
      </c>
      <c r="AZ154" s="511">
        <v>4.2741510434919476</v>
      </c>
      <c r="BA154" s="511">
        <v>4.2741510434919476</v>
      </c>
      <c r="BB154" s="511">
        <v>4.2741510434919476</v>
      </c>
      <c r="BC154" s="511">
        <v>4.2741510434919476</v>
      </c>
      <c r="BD154" s="511">
        <v>4.2741510434919476</v>
      </c>
      <c r="BE154" s="511">
        <v>4.2741510434919476</v>
      </c>
      <c r="BF154" s="511">
        <v>4.2741510434919476</v>
      </c>
      <c r="BG154" s="511">
        <v>4.2741510434919476</v>
      </c>
      <c r="BH154" s="511">
        <v>4.2741510434919476</v>
      </c>
      <c r="BI154" s="512"/>
      <c r="BJ154" s="512"/>
      <c r="BK154" s="512"/>
      <c r="BL154" s="512"/>
      <c r="BM154" s="512"/>
      <c r="BN154" s="513"/>
    </row>
    <row r="155" spans="1:66" s="3" customFormat="1">
      <c r="A155" s="437">
        <v>0</v>
      </c>
      <c r="B155" s="439" t="s">
        <v>71</v>
      </c>
      <c r="C155" s="207" t="s">
        <v>103</v>
      </c>
      <c r="D155" s="207" t="s">
        <v>674</v>
      </c>
      <c r="E155" s="511">
        <v>4.0343246810312241</v>
      </c>
      <c r="F155" s="511">
        <v>4.0763917092410935</v>
      </c>
      <c r="G155" s="511">
        <v>4.0751174405201569</v>
      </c>
      <c r="H155" s="511">
        <v>4.1399893151724232</v>
      </c>
      <c r="I155" s="511">
        <v>4.2501428320712487</v>
      </c>
      <c r="J155" s="511">
        <v>4.3344246091507577</v>
      </c>
      <c r="K155" s="511">
        <v>4.4427098720310694</v>
      </c>
      <c r="L155" s="511">
        <v>4.5325694464725039</v>
      </c>
      <c r="M155" s="511">
        <v>4.5976851492887141</v>
      </c>
      <c r="N155" s="511">
        <v>4.6591724029437032</v>
      </c>
      <c r="O155" s="511">
        <v>4.7171081880352208</v>
      </c>
      <c r="P155" s="511">
        <v>4.7715643767225719</v>
      </c>
      <c r="Q155" s="511">
        <v>4.8226034781586185</v>
      </c>
      <c r="R155" s="511">
        <v>4.8702846992944249</v>
      </c>
      <c r="S155" s="511">
        <v>4.9146604696005687</v>
      </c>
      <c r="T155" s="511">
        <v>4.9557785631776952</v>
      </c>
      <c r="U155" s="511">
        <v>4.9936815954727294</v>
      </c>
      <c r="V155" s="511">
        <v>5.0284094201916174</v>
      </c>
      <c r="W155" s="511">
        <v>5.0599959213053936</v>
      </c>
      <c r="X155" s="511">
        <v>5.0884731297568173</v>
      </c>
      <c r="Y155" s="511">
        <v>5.1138674200131389</v>
      </c>
      <c r="Z155" s="511">
        <v>5.1362044633073145</v>
      </c>
      <c r="AA155" s="511">
        <v>5.1555039855471101</v>
      </c>
      <c r="AB155" s="511">
        <v>5.1717844948282785</v>
      </c>
      <c r="AC155" s="511">
        <v>5.1850609058343613</v>
      </c>
      <c r="AD155" s="511">
        <v>5.1953453324730408</v>
      </c>
      <c r="AE155" s="511">
        <v>5.1953453324730408</v>
      </c>
      <c r="AF155" s="511">
        <v>5.1953453324730408</v>
      </c>
      <c r="AG155" s="511">
        <v>5.1953453324730408</v>
      </c>
      <c r="AH155" s="511">
        <v>5.1953453324730408</v>
      </c>
      <c r="AI155" s="511">
        <v>5.1953453324730408</v>
      </c>
      <c r="AJ155" s="511">
        <v>5.1953453324730408</v>
      </c>
      <c r="AK155" s="511">
        <v>5.1953453324730408</v>
      </c>
      <c r="AL155" s="511">
        <v>5.1953453324730408</v>
      </c>
      <c r="AM155" s="511">
        <v>5.1953453324730408</v>
      </c>
      <c r="AN155" s="511">
        <v>5.1953453324730408</v>
      </c>
      <c r="AO155" s="511">
        <v>5.1953453324730408</v>
      </c>
      <c r="AP155" s="511">
        <v>5.1953453324730408</v>
      </c>
      <c r="AQ155" s="511">
        <v>5.1953453324730408</v>
      </c>
      <c r="AR155" s="511">
        <v>5.1953453324730408</v>
      </c>
      <c r="AS155" s="511">
        <v>5.1953453324730408</v>
      </c>
      <c r="AT155" s="511">
        <v>5.1953453324730408</v>
      </c>
      <c r="AU155" s="511">
        <v>5.1953453324730408</v>
      </c>
      <c r="AV155" s="511">
        <v>5.1953453324730408</v>
      </c>
      <c r="AW155" s="511">
        <v>5.1953453324730408</v>
      </c>
      <c r="AX155" s="511">
        <v>5.1953453324730408</v>
      </c>
      <c r="AY155" s="511">
        <v>5.1953453324730408</v>
      </c>
      <c r="AZ155" s="511">
        <v>5.1953453324730408</v>
      </c>
      <c r="BA155" s="511">
        <v>5.1953453324730408</v>
      </c>
      <c r="BB155" s="511">
        <v>5.1953453324730408</v>
      </c>
      <c r="BC155" s="511">
        <v>5.1953453324730408</v>
      </c>
      <c r="BD155" s="511">
        <v>5.1953453324730408</v>
      </c>
      <c r="BE155" s="511">
        <v>5.1953453324730408</v>
      </c>
      <c r="BF155" s="511">
        <v>5.1953453324730408</v>
      </c>
      <c r="BG155" s="511">
        <v>5.1953453324730408</v>
      </c>
      <c r="BH155" s="511">
        <v>5.1953453324730408</v>
      </c>
      <c r="BI155" s="512"/>
      <c r="BJ155" s="512"/>
      <c r="BK155" s="512"/>
      <c r="BL155" s="512"/>
      <c r="BM155" s="512"/>
      <c r="BN155" s="513"/>
    </row>
    <row r="156" spans="1:66" s="3" customFormat="1">
      <c r="A156" s="437">
        <v>0</v>
      </c>
      <c r="B156" s="439" t="s">
        <v>71</v>
      </c>
      <c r="C156" s="207" t="s">
        <v>104</v>
      </c>
      <c r="D156" s="207" t="s">
        <v>674</v>
      </c>
      <c r="E156" s="511">
        <v>2.6767418368957521</v>
      </c>
      <c r="F156" s="511">
        <v>2.7046529702987407</v>
      </c>
      <c r="G156" s="511">
        <v>2.7038075032958453</v>
      </c>
      <c r="H156" s="511">
        <v>2.7468494680975462</v>
      </c>
      <c r="I156" s="511">
        <v>2.8199354367481706</v>
      </c>
      <c r="J156" s="511">
        <v>2.8758557150186288</v>
      </c>
      <c r="K156" s="511">
        <v>2.9477021122195839</v>
      </c>
      <c r="L156" s="511">
        <v>3.007323213982656</v>
      </c>
      <c r="M156" s="511">
        <v>3.0505269568015074</v>
      </c>
      <c r="N156" s="511">
        <v>3.0913232529122263</v>
      </c>
      <c r="O156" s="511">
        <v>3.1297631783195752</v>
      </c>
      <c r="P156" s="511">
        <v>3.1658944196206753</v>
      </c>
      <c r="Q156" s="511">
        <v>3.1997584511335053</v>
      </c>
      <c r="R156" s="511">
        <v>3.2313945561918289</v>
      </c>
      <c r="S156" s="511">
        <v>3.2608375213258527</v>
      </c>
      <c r="T156" s="511">
        <v>3.2881190442654376</v>
      </c>
      <c r="U156" s="511">
        <v>3.3132674000153761</v>
      </c>
      <c r="V156" s="511">
        <v>3.3363090311876267</v>
      </c>
      <c r="W156" s="511">
        <v>3.3572664195232593</v>
      </c>
      <c r="X156" s="511">
        <v>3.3761608172940512</v>
      </c>
      <c r="Y156" s="511">
        <v>3.3930097237459722</v>
      </c>
      <c r="Z156" s="511">
        <v>3.4078301715347181</v>
      </c>
      <c r="AA156" s="511">
        <v>3.420635248640747</v>
      </c>
      <c r="AB156" s="511">
        <v>3.4314372350360847</v>
      </c>
      <c r="AC156" s="511">
        <v>3.4402460264927801</v>
      </c>
      <c r="AD156" s="511">
        <v>3.4470696604907265</v>
      </c>
      <c r="AE156" s="511">
        <v>3.4470696604907265</v>
      </c>
      <c r="AF156" s="511">
        <v>3.4470696604907265</v>
      </c>
      <c r="AG156" s="511">
        <v>3.4470696604907265</v>
      </c>
      <c r="AH156" s="511">
        <v>3.4470696604907265</v>
      </c>
      <c r="AI156" s="511">
        <v>3.4470696604907265</v>
      </c>
      <c r="AJ156" s="511">
        <v>3.4470696604907265</v>
      </c>
      <c r="AK156" s="511">
        <v>3.4470696604907265</v>
      </c>
      <c r="AL156" s="511">
        <v>3.4470696604907265</v>
      </c>
      <c r="AM156" s="511">
        <v>3.4470696604907265</v>
      </c>
      <c r="AN156" s="511">
        <v>3.4470696604907265</v>
      </c>
      <c r="AO156" s="511">
        <v>3.4470696604907265</v>
      </c>
      <c r="AP156" s="511">
        <v>3.4470696604907265</v>
      </c>
      <c r="AQ156" s="511">
        <v>3.4470696604907265</v>
      </c>
      <c r="AR156" s="511">
        <v>3.4470696604907265</v>
      </c>
      <c r="AS156" s="511">
        <v>3.4470696604907265</v>
      </c>
      <c r="AT156" s="511">
        <v>3.4470696604907265</v>
      </c>
      <c r="AU156" s="511">
        <v>3.4470696604907265</v>
      </c>
      <c r="AV156" s="511">
        <v>3.4470696604907265</v>
      </c>
      <c r="AW156" s="511">
        <v>3.4470696604907265</v>
      </c>
      <c r="AX156" s="511">
        <v>3.4470696604907265</v>
      </c>
      <c r="AY156" s="511">
        <v>3.4470696604907265</v>
      </c>
      <c r="AZ156" s="511">
        <v>3.4470696604907265</v>
      </c>
      <c r="BA156" s="511">
        <v>3.4470696604907265</v>
      </c>
      <c r="BB156" s="511">
        <v>3.4470696604907265</v>
      </c>
      <c r="BC156" s="511">
        <v>3.4470696604907265</v>
      </c>
      <c r="BD156" s="511">
        <v>3.4470696604907265</v>
      </c>
      <c r="BE156" s="511">
        <v>3.4470696604907265</v>
      </c>
      <c r="BF156" s="511">
        <v>3.4470696604907265</v>
      </c>
      <c r="BG156" s="511">
        <v>3.4470696604907265</v>
      </c>
      <c r="BH156" s="511">
        <v>3.4470696604907265</v>
      </c>
      <c r="BI156" s="512"/>
      <c r="BJ156" s="512"/>
      <c r="BK156" s="512"/>
      <c r="BL156" s="512"/>
      <c r="BM156" s="512"/>
      <c r="BN156" s="513"/>
    </row>
    <row r="157" spans="1:66" s="3" customFormat="1" ht="15">
      <c r="A157" s="437">
        <v>0</v>
      </c>
      <c r="B157" s="440" t="s">
        <v>71</v>
      </c>
      <c r="C157" s="207" t="s">
        <v>105</v>
      </c>
      <c r="D157" s="207" t="s">
        <v>674</v>
      </c>
      <c r="E157" s="515">
        <v>2.8652769793905049</v>
      </c>
      <c r="F157" s="515">
        <v>2.8951540212874649</v>
      </c>
      <c r="G157" s="515">
        <v>2.8942490041853897</v>
      </c>
      <c r="H157" s="515">
        <v>2.9403226109838227</v>
      </c>
      <c r="I157" s="515">
        <v>3.018556357923702</v>
      </c>
      <c r="J157" s="515">
        <v>3.0784153565768082</v>
      </c>
      <c r="K157" s="515">
        <v>3.1553222233932137</v>
      </c>
      <c r="L157" s="515">
        <v>3.2191427114256883</v>
      </c>
      <c r="M157" s="515">
        <v>3.2653894910052705</v>
      </c>
      <c r="N157" s="515">
        <v>3.3090592564190326</v>
      </c>
      <c r="O157" s="515">
        <v>3.3502066811878315</v>
      </c>
      <c r="P157" s="515">
        <v>3.3888828106934343</v>
      </c>
      <c r="Q157" s="515">
        <v>3.4251320404792978</v>
      </c>
      <c r="R157" s="515">
        <v>3.4589964207836443</v>
      </c>
      <c r="S157" s="515">
        <v>3.4905131883107479</v>
      </c>
      <c r="T157" s="515">
        <v>3.5197162734062308</v>
      </c>
      <c r="U157" s="515">
        <v>3.5466359426125025</v>
      </c>
      <c r="V157" s="515">
        <v>3.5713005010153487</v>
      </c>
      <c r="W157" s="515">
        <v>3.5937340138474543</v>
      </c>
      <c r="X157" s="515">
        <v>3.6139592302750803</v>
      </c>
      <c r="Y157" s="515">
        <v>3.6319948820959449</v>
      </c>
      <c r="Z157" s="515">
        <v>3.6478592016534108</v>
      </c>
      <c r="AA157" s="515">
        <v>3.6615661987741248</v>
      </c>
      <c r="AB157" s="515">
        <v>3.6731290183645804</v>
      </c>
      <c r="AC157" s="515">
        <v>3.68255825320121</v>
      </c>
      <c r="AD157" s="515">
        <v>3.6898625068802935</v>
      </c>
      <c r="AE157" s="511">
        <v>3.6898625068802935</v>
      </c>
      <c r="AF157" s="511">
        <v>3.6898625068802935</v>
      </c>
      <c r="AG157" s="511">
        <v>3.6898625068802935</v>
      </c>
      <c r="AH157" s="511">
        <v>3.6898625068802935</v>
      </c>
      <c r="AI157" s="511">
        <v>3.6898625068802935</v>
      </c>
      <c r="AJ157" s="511">
        <v>3.6898625068802935</v>
      </c>
      <c r="AK157" s="511">
        <v>3.6898625068802935</v>
      </c>
      <c r="AL157" s="511">
        <v>3.6898625068802935</v>
      </c>
      <c r="AM157" s="511">
        <v>3.6898625068802935</v>
      </c>
      <c r="AN157" s="511">
        <v>3.6898625068802935</v>
      </c>
      <c r="AO157" s="511">
        <v>3.6898625068802935</v>
      </c>
      <c r="AP157" s="511">
        <v>3.6898625068802935</v>
      </c>
      <c r="AQ157" s="511">
        <v>3.6898625068802935</v>
      </c>
      <c r="AR157" s="511">
        <v>3.6898625068802935</v>
      </c>
      <c r="AS157" s="511">
        <v>3.6898625068802935</v>
      </c>
      <c r="AT157" s="511">
        <v>3.6898625068802935</v>
      </c>
      <c r="AU157" s="511">
        <v>3.6898625068802935</v>
      </c>
      <c r="AV157" s="511">
        <v>3.6898625068802935</v>
      </c>
      <c r="AW157" s="511">
        <v>3.6898625068802935</v>
      </c>
      <c r="AX157" s="511">
        <v>3.6898625068802935</v>
      </c>
      <c r="AY157" s="511">
        <v>3.6898625068802935</v>
      </c>
      <c r="AZ157" s="511">
        <v>3.6898625068802935</v>
      </c>
      <c r="BA157" s="511">
        <v>3.6898625068802935</v>
      </c>
      <c r="BB157" s="511">
        <v>3.6898625068802935</v>
      </c>
      <c r="BC157" s="511">
        <v>3.6898625068802935</v>
      </c>
      <c r="BD157" s="511">
        <v>3.6898625068802935</v>
      </c>
      <c r="BE157" s="511">
        <v>3.6898625068802935</v>
      </c>
      <c r="BF157" s="511">
        <v>3.6898625068802935</v>
      </c>
      <c r="BG157" s="511">
        <v>3.6898625068802935</v>
      </c>
      <c r="BH157" s="511">
        <v>3.6898625068802935</v>
      </c>
      <c r="BI157" s="512"/>
      <c r="BJ157" s="512"/>
      <c r="BK157" s="512"/>
      <c r="BL157" s="512"/>
      <c r="BM157" s="512"/>
      <c r="BN157" s="513"/>
    </row>
    <row r="158" spans="1:66" s="3" customFormat="1">
      <c r="A158" s="437">
        <v>0</v>
      </c>
      <c r="B158" s="441" t="s">
        <v>71</v>
      </c>
      <c r="C158" s="207" t="s">
        <v>36</v>
      </c>
      <c r="D158" s="207" t="s">
        <v>676</v>
      </c>
      <c r="E158" s="511">
        <v>6.5062607775876202</v>
      </c>
      <c r="F158" s="511">
        <v>6.5573821416631963</v>
      </c>
      <c r="G158" s="511">
        <v>6.5558355127964125</v>
      </c>
      <c r="H158" s="511">
        <v>6.6344231579978601</v>
      </c>
      <c r="I158" s="511">
        <v>6.7671781457357225</v>
      </c>
      <c r="J158" s="511">
        <v>6.8681828863290697</v>
      </c>
      <c r="K158" s="511">
        <v>6.997249330213978</v>
      </c>
      <c r="L158" s="511">
        <v>7.103768292921206</v>
      </c>
      <c r="M158" s="511">
        <v>7.180632096073043</v>
      </c>
      <c r="N158" s="511">
        <v>7.2529678091193297</v>
      </c>
      <c r="O158" s="511">
        <v>7.3209112726321841</v>
      </c>
      <c r="P158" s="511">
        <v>7.384587515982874</v>
      </c>
      <c r="Q158" s="511">
        <v>7.4441063217824768</v>
      </c>
      <c r="R158" s="511">
        <v>7.499569781896378</v>
      </c>
      <c r="S158" s="511">
        <v>7.5510686342934763</v>
      </c>
      <c r="T158" s="511">
        <v>7.5986850820289904</v>
      </c>
      <c r="U158" s="511">
        <v>7.6424925048711199</v>
      </c>
      <c r="V158" s="511">
        <v>7.6825584833409115</v>
      </c>
      <c r="W158" s="511">
        <v>7.7189413120246426</v>
      </c>
      <c r="X158" s="511">
        <v>7.751694938102049</v>
      </c>
      <c r="Y158" s="511">
        <v>7.7808647426169903</v>
      </c>
      <c r="Z158" s="511">
        <v>7.8064933744602101</v>
      </c>
      <c r="AA158" s="511">
        <v>7.828614846980039</v>
      </c>
      <c r="AB158" s="511">
        <v>7.8472600647388058</v>
      </c>
      <c r="AC158" s="511">
        <v>7.8624541801602499</v>
      </c>
      <c r="AD158" s="511">
        <v>7.8742175708153086</v>
      </c>
      <c r="AE158" s="511">
        <v>7.8742175708153086</v>
      </c>
      <c r="AF158" s="511">
        <v>7.8742175708153086</v>
      </c>
      <c r="AG158" s="511">
        <v>7.8742175708153086</v>
      </c>
      <c r="AH158" s="511">
        <v>7.8742175708153086</v>
      </c>
      <c r="AI158" s="511">
        <v>7.8742175708153086</v>
      </c>
      <c r="AJ158" s="511">
        <v>7.8742175708153086</v>
      </c>
      <c r="AK158" s="511">
        <v>7.8742175708153086</v>
      </c>
      <c r="AL158" s="511">
        <v>7.8742175708153086</v>
      </c>
      <c r="AM158" s="511">
        <v>7.8742175708153086</v>
      </c>
      <c r="AN158" s="511">
        <v>7.8742175708153086</v>
      </c>
      <c r="AO158" s="511">
        <v>7.8742175708153086</v>
      </c>
      <c r="AP158" s="511">
        <v>7.8742175708153086</v>
      </c>
      <c r="AQ158" s="511">
        <v>7.8742175708153086</v>
      </c>
      <c r="AR158" s="511">
        <v>7.8742175708153086</v>
      </c>
      <c r="AS158" s="511">
        <v>7.8742175708153086</v>
      </c>
      <c r="AT158" s="511">
        <v>7.8742175708153086</v>
      </c>
      <c r="AU158" s="511">
        <v>7.8742175708153086</v>
      </c>
      <c r="AV158" s="511">
        <v>7.8742175708153086</v>
      </c>
      <c r="AW158" s="511">
        <v>7.8742175708153086</v>
      </c>
      <c r="AX158" s="511">
        <v>7.8742175708153086</v>
      </c>
      <c r="AY158" s="511">
        <v>7.8742175708153086</v>
      </c>
      <c r="AZ158" s="511">
        <v>7.8742175708153086</v>
      </c>
      <c r="BA158" s="511">
        <v>7.8742175708153086</v>
      </c>
      <c r="BB158" s="511">
        <v>7.8742175708153086</v>
      </c>
      <c r="BC158" s="511">
        <v>7.8742175708153086</v>
      </c>
      <c r="BD158" s="511">
        <v>7.8742175708153086</v>
      </c>
      <c r="BE158" s="511">
        <v>7.8742175708153086</v>
      </c>
      <c r="BF158" s="511">
        <v>7.8742175708153086</v>
      </c>
      <c r="BG158" s="511">
        <v>7.8742175708153086</v>
      </c>
      <c r="BH158" s="511">
        <v>7.8742175708153086</v>
      </c>
      <c r="BI158" s="512"/>
      <c r="BJ158" s="512"/>
      <c r="BK158" s="512"/>
      <c r="BL158" s="512"/>
      <c r="BM158" s="512"/>
      <c r="BN158" s="513"/>
    </row>
    <row r="159" spans="1:66" s="3" customFormat="1">
      <c r="A159" s="442">
        <v>1</v>
      </c>
      <c r="B159" s="438"/>
      <c r="C159" s="441" t="s">
        <v>479</v>
      </c>
      <c r="D159" s="207" t="s">
        <v>829</v>
      </c>
      <c r="E159" s="511">
        <v>2.9102601031666131</v>
      </c>
      <c r="F159" s="511">
        <v>2.9459274935995761</v>
      </c>
      <c r="G159" s="511">
        <v>2.9448461329820281</v>
      </c>
      <c r="H159" s="511">
        <v>2.9999717655054843</v>
      </c>
      <c r="I159" s="511">
        <v>3.0939203158061783</v>
      </c>
      <c r="J159" s="511">
        <v>3.1660909140993465</v>
      </c>
      <c r="K159" s="511">
        <v>3.2591748116948147</v>
      </c>
      <c r="L159" s="511">
        <v>3.3367208971670896</v>
      </c>
      <c r="M159" s="511">
        <v>3.3930817553187937</v>
      </c>
      <c r="N159" s="511">
        <v>3.4464299101603784</v>
      </c>
      <c r="O159" s="511">
        <v>3.4968091416854143</v>
      </c>
      <c r="P159" s="511">
        <v>3.5442610698433232</v>
      </c>
      <c r="Q159" s="511">
        <v>3.5888212156091783</v>
      </c>
      <c r="R159" s="511">
        <v>3.6305240782359944</v>
      </c>
      <c r="S159" s="511">
        <v>3.6693999314313754</v>
      </c>
      <c r="T159" s="511">
        <v>3.7054765239873912</v>
      </c>
      <c r="U159" s="511">
        <v>3.7387785073245339</v>
      </c>
      <c r="V159" s="511">
        <v>3.7693294278864919</v>
      </c>
      <c r="W159" s="511">
        <v>3.7971488088036414</v>
      </c>
      <c r="X159" s="511">
        <v>3.8222556857724057</v>
      </c>
      <c r="Y159" s="511">
        <v>3.8446651832730336</v>
      </c>
      <c r="Z159" s="511">
        <v>3.8643928190716488</v>
      </c>
      <c r="AA159" s="511">
        <v>3.8814498239854185</v>
      </c>
      <c r="AB159" s="511">
        <v>3.8958472695284962</v>
      </c>
      <c r="AC159" s="511">
        <v>3.9075939317683011</v>
      </c>
      <c r="AD159" s="511">
        <v>3.9166969598610049</v>
      </c>
      <c r="AE159" s="511">
        <v>3.9166969598610049</v>
      </c>
      <c r="AF159" s="511">
        <v>3.9166969598610049</v>
      </c>
      <c r="AG159" s="511">
        <v>3.9166969598610049</v>
      </c>
      <c r="AH159" s="511">
        <v>3.9166969598610049</v>
      </c>
      <c r="AI159" s="511">
        <v>3.9166969598610049</v>
      </c>
      <c r="AJ159" s="511">
        <v>3.9166969598610049</v>
      </c>
      <c r="AK159" s="511">
        <v>3.9166969598610049</v>
      </c>
      <c r="AL159" s="511">
        <v>3.9166969598610049</v>
      </c>
      <c r="AM159" s="511">
        <v>3.9166969598610049</v>
      </c>
      <c r="AN159" s="511">
        <v>3.9166969598610049</v>
      </c>
      <c r="AO159" s="511">
        <v>3.9166969598610049</v>
      </c>
      <c r="AP159" s="511">
        <v>3.9166969598610049</v>
      </c>
      <c r="AQ159" s="511">
        <v>3.9166969598610049</v>
      </c>
      <c r="AR159" s="511">
        <v>3.9166969598610049</v>
      </c>
      <c r="AS159" s="511">
        <v>3.9166969598610049</v>
      </c>
      <c r="AT159" s="511">
        <v>3.9166969598610049</v>
      </c>
      <c r="AU159" s="511">
        <v>3.9166969598610049</v>
      </c>
      <c r="AV159" s="511">
        <v>3.9166969598610049</v>
      </c>
      <c r="AW159" s="511">
        <v>3.9166969598610049</v>
      </c>
      <c r="AX159" s="511">
        <v>3.9166969598610049</v>
      </c>
      <c r="AY159" s="511">
        <v>3.9166969598610049</v>
      </c>
      <c r="AZ159" s="511">
        <v>3.9166969598610049</v>
      </c>
      <c r="BA159" s="511">
        <v>3.9166969598610049</v>
      </c>
      <c r="BB159" s="511">
        <v>3.9166969598610049</v>
      </c>
      <c r="BC159" s="511">
        <v>3.9166969598610049</v>
      </c>
      <c r="BD159" s="511">
        <v>3.9166969598610049</v>
      </c>
      <c r="BE159" s="511">
        <v>3.9166969598610049</v>
      </c>
      <c r="BF159" s="511">
        <v>3.9166969598610049</v>
      </c>
      <c r="BG159" s="511">
        <v>3.9166969598610049</v>
      </c>
      <c r="BH159" s="511">
        <v>3.9166969598610049</v>
      </c>
      <c r="BI159" s="512"/>
      <c r="BJ159" s="512"/>
      <c r="BK159" s="512"/>
      <c r="BL159" s="512"/>
      <c r="BM159" s="512"/>
      <c r="BN159" s="513"/>
    </row>
    <row r="160" spans="1:66" s="3" customFormat="1">
      <c r="A160" s="437">
        <v>0</v>
      </c>
      <c r="B160" s="439" t="s">
        <v>58</v>
      </c>
      <c r="C160" s="207" t="s">
        <v>24</v>
      </c>
      <c r="D160" s="207" t="s">
        <v>675</v>
      </c>
      <c r="E160" s="511">
        <v>2.5349849309156944</v>
      </c>
      <c r="F160" s="511">
        <v>2.56605304650243</v>
      </c>
      <c r="G160" s="511">
        <v>2.5651111262708381</v>
      </c>
      <c r="H160" s="511">
        <v>2.613128362806536</v>
      </c>
      <c r="I160" s="511">
        <v>2.6949623401319656</v>
      </c>
      <c r="J160" s="511">
        <v>2.7578266108991318</v>
      </c>
      <c r="K160" s="511">
        <v>2.8389074316335616</v>
      </c>
      <c r="L160" s="511">
        <v>2.906454025805616</v>
      </c>
      <c r="M160" s="511">
        <v>2.9555472068421111</v>
      </c>
      <c r="N160" s="511">
        <v>3.0020161696913172</v>
      </c>
      <c r="O160" s="511">
        <v>3.045899048959777</v>
      </c>
      <c r="P160" s="511">
        <v>3.0872320977454537</v>
      </c>
      <c r="Q160" s="511">
        <v>3.1260462566286891</v>
      </c>
      <c r="R160" s="511">
        <v>3.1623715762178213</v>
      </c>
      <c r="S160" s="511">
        <v>3.1962344264556921</v>
      </c>
      <c r="T160" s="511">
        <v>3.2276589779549822</v>
      </c>
      <c r="U160" s="511">
        <v>3.256666703359802</v>
      </c>
      <c r="V160" s="511">
        <v>3.283278112823135</v>
      </c>
      <c r="W160" s="511">
        <v>3.3075102119869322</v>
      </c>
      <c r="X160" s="511">
        <v>3.3293795819133241</v>
      </c>
      <c r="Y160" s="511">
        <v>3.3488993967957379</v>
      </c>
      <c r="Z160" s="511">
        <v>3.3660831733996455</v>
      </c>
      <c r="AA160" s="511">
        <v>3.3809406943394107</v>
      </c>
      <c r="AB160" s="511">
        <v>3.3934816034683473</v>
      </c>
      <c r="AC160" s="511">
        <v>3.4037135451886291</v>
      </c>
      <c r="AD160" s="511">
        <v>3.4116427467797874</v>
      </c>
      <c r="AE160" s="511">
        <v>3.4116427467797874</v>
      </c>
      <c r="AF160" s="511">
        <v>3.4116427467797874</v>
      </c>
      <c r="AG160" s="511">
        <v>3.4116427467797874</v>
      </c>
      <c r="AH160" s="511">
        <v>3.4116427467797874</v>
      </c>
      <c r="AI160" s="511">
        <v>3.4116427467797874</v>
      </c>
      <c r="AJ160" s="511">
        <v>3.4116427467797874</v>
      </c>
      <c r="AK160" s="511">
        <v>3.4116427467797874</v>
      </c>
      <c r="AL160" s="511">
        <v>3.4116427467797874</v>
      </c>
      <c r="AM160" s="511">
        <v>3.4116427467797874</v>
      </c>
      <c r="AN160" s="511">
        <v>3.4116427467797874</v>
      </c>
      <c r="AO160" s="511">
        <v>3.4116427467797874</v>
      </c>
      <c r="AP160" s="511">
        <v>3.4116427467797874</v>
      </c>
      <c r="AQ160" s="511">
        <v>3.4116427467797874</v>
      </c>
      <c r="AR160" s="511">
        <v>3.4116427467797874</v>
      </c>
      <c r="AS160" s="511">
        <v>3.4116427467797874</v>
      </c>
      <c r="AT160" s="511">
        <v>3.4116427467797874</v>
      </c>
      <c r="AU160" s="511">
        <v>3.4116427467797874</v>
      </c>
      <c r="AV160" s="511">
        <v>3.4116427467797874</v>
      </c>
      <c r="AW160" s="511">
        <v>3.4116427467797874</v>
      </c>
      <c r="AX160" s="511">
        <v>3.4116427467797874</v>
      </c>
      <c r="AY160" s="511">
        <v>3.4116427467797874</v>
      </c>
      <c r="AZ160" s="511">
        <v>3.4116427467797874</v>
      </c>
      <c r="BA160" s="511">
        <v>3.4116427467797874</v>
      </c>
      <c r="BB160" s="511">
        <v>3.4116427467797874</v>
      </c>
      <c r="BC160" s="511">
        <v>3.4116427467797874</v>
      </c>
      <c r="BD160" s="511">
        <v>3.4116427467797874</v>
      </c>
      <c r="BE160" s="511">
        <v>3.4116427467797874</v>
      </c>
      <c r="BF160" s="511">
        <v>3.4116427467797874</v>
      </c>
      <c r="BG160" s="511">
        <v>3.4116427467797874</v>
      </c>
      <c r="BH160" s="511">
        <v>3.4116427467797874</v>
      </c>
      <c r="BI160" s="512"/>
      <c r="BJ160" s="512"/>
      <c r="BK160" s="512"/>
      <c r="BL160" s="512"/>
      <c r="BM160" s="512"/>
      <c r="BN160" s="513"/>
    </row>
    <row r="161" spans="1:66" s="3" customFormat="1">
      <c r="A161" s="437">
        <v>0</v>
      </c>
      <c r="B161" s="439" t="s">
        <v>58</v>
      </c>
      <c r="C161" s="436" t="s">
        <v>244</v>
      </c>
      <c r="D161" s="207" t="s">
        <v>680</v>
      </c>
      <c r="E161" s="511">
        <v>2.6509744081267645</v>
      </c>
      <c r="F161" s="511">
        <v>2.6834471406538243</v>
      </c>
      <c r="G161" s="511">
        <v>2.6824626383807404</v>
      </c>
      <c r="H161" s="511">
        <v>2.7326503865708083</v>
      </c>
      <c r="I161" s="511">
        <v>2.818182390189989</v>
      </c>
      <c r="J161" s="511">
        <v>2.8838865427709317</v>
      </c>
      <c r="K161" s="511">
        <v>2.9686290322191526</v>
      </c>
      <c r="L161" s="511">
        <v>3.0392251214152246</v>
      </c>
      <c r="M161" s="511">
        <v>3.0905341556335282</v>
      </c>
      <c r="N161" s="511">
        <v>3.1391001192944117</v>
      </c>
      <c r="O161" s="511">
        <v>3.184962940044711</v>
      </c>
      <c r="P161" s="511">
        <v>3.2281605722158466</v>
      </c>
      <c r="Q161" s="511">
        <v>3.2687254117055415</v>
      </c>
      <c r="R161" s="511">
        <v>3.3066889186215396</v>
      </c>
      <c r="S161" s="511">
        <v>3.3420787012075222</v>
      </c>
      <c r="T161" s="511">
        <v>3.3749200644362372</v>
      </c>
      <c r="U161" s="511">
        <v>3.4052354892698711</v>
      </c>
      <c r="V161" s="511">
        <v>3.4330464467053114</v>
      </c>
      <c r="W161" s="511">
        <v>3.4583707414488645</v>
      </c>
      <c r="X161" s="511">
        <v>3.4812257309304337</v>
      </c>
      <c r="Y161" s="511">
        <v>3.5016252088126238</v>
      </c>
      <c r="Z161" s="511">
        <v>3.5195833235960494</v>
      </c>
      <c r="AA161" s="511">
        <v>3.5351103183373351</v>
      </c>
      <c r="AB161" s="511">
        <v>3.5482162881953472</v>
      </c>
      <c r="AC161" s="511">
        <v>3.5589092360061501</v>
      </c>
      <c r="AD161" s="511">
        <v>3.5671956809452063</v>
      </c>
      <c r="AE161" s="511">
        <v>3.5671956809452063</v>
      </c>
      <c r="AF161" s="511">
        <v>3.5671956809452063</v>
      </c>
      <c r="AG161" s="511">
        <v>3.5671956809452063</v>
      </c>
      <c r="AH161" s="511">
        <v>3.5671956809452063</v>
      </c>
      <c r="AI161" s="511">
        <v>3.5671956809452063</v>
      </c>
      <c r="AJ161" s="511">
        <v>3.5671956809452063</v>
      </c>
      <c r="AK161" s="511">
        <v>3.5671956809452063</v>
      </c>
      <c r="AL161" s="511">
        <v>3.5671956809452063</v>
      </c>
      <c r="AM161" s="511">
        <v>3.5671956809452063</v>
      </c>
      <c r="AN161" s="511">
        <v>3.5671956809452063</v>
      </c>
      <c r="AO161" s="511">
        <v>3.5671956809452063</v>
      </c>
      <c r="AP161" s="511">
        <v>3.5671956809452063</v>
      </c>
      <c r="AQ161" s="511">
        <v>3.5671956809452063</v>
      </c>
      <c r="AR161" s="511">
        <v>3.5671956809452063</v>
      </c>
      <c r="AS161" s="511">
        <v>3.5671956809452063</v>
      </c>
      <c r="AT161" s="511">
        <v>3.5671956809452063</v>
      </c>
      <c r="AU161" s="511">
        <v>3.5671956809452063</v>
      </c>
      <c r="AV161" s="511">
        <v>3.5671956809452063</v>
      </c>
      <c r="AW161" s="511">
        <v>3.5671956809452063</v>
      </c>
      <c r="AX161" s="511">
        <v>3.5671956809452063</v>
      </c>
      <c r="AY161" s="511">
        <v>3.5671956809452063</v>
      </c>
      <c r="AZ161" s="511">
        <v>3.5671956809452063</v>
      </c>
      <c r="BA161" s="511">
        <v>3.5671956809452063</v>
      </c>
      <c r="BB161" s="511">
        <v>3.5671956809452063</v>
      </c>
      <c r="BC161" s="511">
        <v>3.5671956809452063</v>
      </c>
      <c r="BD161" s="511">
        <v>3.5671956809452063</v>
      </c>
      <c r="BE161" s="511">
        <v>3.5671956809452063</v>
      </c>
      <c r="BF161" s="511">
        <v>3.5671956809452063</v>
      </c>
      <c r="BG161" s="511">
        <v>3.5671956809452063</v>
      </c>
      <c r="BH161" s="511">
        <v>3.5671956809452063</v>
      </c>
      <c r="BI161" s="512"/>
      <c r="BJ161" s="512"/>
      <c r="BK161" s="512"/>
      <c r="BL161" s="512"/>
      <c r="BM161" s="512"/>
      <c r="BN161" s="513"/>
    </row>
    <row r="162" spans="1:66" s="3" customFormat="1">
      <c r="A162" s="437">
        <v>0</v>
      </c>
      <c r="B162" s="439" t="s">
        <v>179</v>
      </c>
      <c r="C162" s="207" t="s">
        <v>183</v>
      </c>
      <c r="D162" s="207" t="s">
        <v>674</v>
      </c>
      <c r="E162" s="511">
        <v>3.4782928824923296</v>
      </c>
      <c r="F162" s="511">
        <v>3.5145620121184042</v>
      </c>
      <c r="G162" s="511">
        <v>3.5134633697995903</v>
      </c>
      <c r="H162" s="511">
        <v>3.5693942622579624</v>
      </c>
      <c r="I162" s="511">
        <v>3.6643658434031727</v>
      </c>
      <c r="J162" s="511">
        <v>3.7370314636785662</v>
      </c>
      <c r="K162" s="511">
        <v>3.8303922833781652</v>
      </c>
      <c r="L162" s="511">
        <v>3.9078669397123544</v>
      </c>
      <c r="M162" s="511">
        <v>3.9640080546575733</v>
      </c>
      <c r="N162" s="511">
        <v>4.0170208123460496</v>
      </c>
      <c r="O162" s="511">
        <v>4.0669715835055786</v>
      </c>
      <c r="P162" s="511">
        <v>4.1139223344973059</v>
      </c>
      <c r="Q162" s="511">
        <v>4.1579269591346133</v>
      </c>
      <c r="R162" s="511">
        <v>4.1990365041558695</v>
      </c>
      <c r="S162" s="511">
        <v>4.2372961729268823</v>
      </c>
      <c r="T162" s="511">
        <v>4.2727471550710394</v>
      </c>
      <c r="U162" s="511">
        <v>4.3054261925507387</v>
      </c>
      <c r="V162" s="511">
        <v>4.3353676462250306</v>
      </c>
      <c r="W162" s="511">
        <v>4.3626007299982481</v>
      </c>
      <c r="X162" s="511">
        <v>4.3871530601405313</v>
      </c>
      <c r="Y162" s="511">
        <v>4.4090473760516469</v>
      </c>
      <c r="Z162" s="511">
        <v>4.4283058108205102</v>
      </c>
      <c r="AA162" s="511">
        <v>4.444945371626762</v>
      </c>
      <c r="AB162" s="511">
        <v>4.4589820156832749</v>
      </c>
      <c r="AC162" s="511">
        <v>4.4704286020536346</v>
      </c>
      <c r="AD162" s="511">
        <v>4.4792955750431984</v>
      </c>
      <c r="AE162" s="511">
        <v>4.4792955750431984</v>
      </c>
      <c r="AF162" s="511">
        <v>4.4792955750431984</v>
      </c>
      <c r="AG162" s="511">
        <v>4.4792955750431984</v>
      </c>
      <c r="AH162" s="511">
        <v>4.4792955750431984</v>
      </c>
      <c r="AI162" s="511">
        <v>4.4792955750431984</v>
      </c>
      <c r="AJ162" s="511">
        <v>4.4792955750431984</v>
      </c>
      <c r="AK162" s="511">
        <v>4.4792955750431984</v>
      </c>
      <c r="AL162" s="511">
        <v>4.4792955750431984</v>
      </c>
      <c r="AM162" s="511">
        <v>4.4792955750431984</v>
      </c>
      <c r="AN162" s="511">
        <v>4.4792955750431984</v>
      </c>
      <c r="AO162" s="511">
        <v>4.4792955750431984</v>
      </c>
      <c r="AP162" s="511">
        <v>4.4792955750431984</v>
      </c>
      <c r="AQ162" s="511">
        <v>4.4792955750431984</v>
      </c>
      <c r="AR162" s="511">
        <v>4.4792955750431984</v>
      </c>
      <c r="AS162" s="511">
        <v>4.4792955750431984</v>
      </c>
      <c r="AT162" s="511">
        <v>4.4792955750431984</v>
      </c>
      <c r="AU162" s="511">
        <v>4.4792955750431984</v>
      </c>
      <c r="AV162" s="511">
        <v>4.4792955750431984</v>
      </c>
      <c r="AW162" s="511">
        <v>4.4792955750431984</v>
      </c>
      <c r="AX162" s="511">
        <v>4.4792955750431984</v>
      </c>
      <c r="AY162" s="511">
        <v>4.4792955750431984</v>
      </c>
      <c r="AZ162" s="511">
        <v>4.4792955750431984</v>
      </c>
      <c r="BA162" s="511">
        <v>4.4792955750431984</v>
      </c>
      <c r="BB162" s="511">
        <v>4.4792955750431984</v>
      </c>
      <c r="BC162" s="511">
        <v>4.4792955750431984</v>
      </c>
      <c r="BD162" s="511">
        <v>4.4792955750431984</v>
      </c>
      <c r="BE162" s="511">
        <v>4.4792955750431984</v>
      </c>
      <c r="BF162" s="511">
        <v>4.4792955750431984</v>
      </c>
      <c r="BG162" s="511">
        <v>4.4792955750431984</v>
      </c>
      <c r="BH162" s="511">
        <v>4.4792955750431984</v>
      </c>
      <c r="BI162" s="512"/>
      <c r="BJ162" s="512"/>
      <c r="BK162" s="512"/>
      <c r="BL162" s="512"/>
      <c r="BM162" s="512"/>
      <c r="BN162" s="513"/>
    </row>
    <row r="163" spans="1:66" s="3" customFormat="1" ht="15">
      <c r="A163" s="437">
        <v>0</v>
      </c>
      <c r="B163" s="520"/>
      <c r="C163" s="436" t="s">
        <v>251</v>
      </c>
      <c r="D163" s="207" t="s">
        <v>35</v>
      </c>
      <c r="E163" s="511">
        <v>6.8102185344720638</v>
      </c>
      <c r="F163" s="511">
        <v>6.8637281728090738</v>
      </c>
      <c r="G163" s="511">
        <v>6.8621092889471162</v>
      </c>
      <c r="H163" s="511">
        <v>6.9443683708110084</v>
      </c>
      <c r="I163" s="511">
        <v>7.0833253706826333</v>
      </c>
      <c r="J163" s="511">
        <v>7.1890488238260852</v>
      </c>
      <c r="K163" s="511">
        <v>7.3241449594361461</v>
      </c>
      <c r="L163" s="511">
        <v>7.4356402466524809</v>
      </c>
      <c r="M163" s="511">
        <v>7.5160949524733471</v>
      </c>
      <c r="N163" s="511">
        <v>7.5918100260819896</v>
      </c>
      <c r="O163" s="511">
        <v>7.6629276542141707</v>
      </c>
      <c r="P163" s="511">
        <v>7.7295787073299991</v>
      </c>
      <c r="Q163" s="511">
        <v>7.7918780968353154</v>
      </c>
      <c r="R163" s="511">
        <v>7.8499326840960633</v>
      </c>
      <c r="S163" s="511">
        <v>7.9038374461533882</v>
      </c>
      <c r="T163" s="511">
        <v>7.9536784264029299</v>
      </c>
      <c r="U163" s="511">
        <v>7.9995324327493442</v>
      </c>
      <c r="V163" s="511">
        <v>8.0414702029224454</v>
      </c>
      <c r="W163" s="511">
        <v>8.0795527548994563</v>
      </c>
      <c r="X163" s="511">
        <v>8.1138365561500763</v>
      </c>
      <c r="Y163" s="511">
        <v>8.1443691078176776</v>
      </c>
      <c r="Z163" s="511">
        <v>8.1711950512525142</v>
      </c>
      <c r="AA163" s="511">
        <v>8.1943499888294564</v>
      </c>
      <c r="AB163" s="511">
        <v>8.2138662689019402</v>
      </c>
      <c r="AC163" s="511">
        <v>8.2297702189579347</v>
      </c>
      <c r="AD163" s="511">
        <v>8.2420831685623028</v>
      </c>
      <c r="AE163" s="511">
        <v>8.2420831685623028</v>
      </c>
      <c r="AF163" s="511">
        <v>8.2420831685623028</v>
      </c>
      <c r="AG163" s="511">
        <v>8.2420831685623028</v>
      </c>
      <c r="AH163" s="511">
        <v>8.2420831685623028</v>
      </c>
      <c r="AI163" s="511">
        <v>8.2420831685623028</v>
      </c>
      <c r="AJ163" s="511">
        <v>8.2420831685623028</v>
      </c>
      <c r="AK163" s="511">
        <v>8.2420831685623028</v>
      </c>
      <c r="AL163" s="511">
        <v>8.2420831685623028</v>
      </c>
      <c r="AM163" s="511">
        <v>8.2420831685623028</v>
      </c>
      <c r="AN163" s="511">
        <v>8.2420831685623028</v>
      </c>
      <c r="AO163" s="511">
        <v>8.2420831685623028</v>
      </c>
      <c r="AP163" s="511">
        <v>8.2420831685623028</v>
      </c>
      <c r="AQ163" s="511">
        <v>8.2420831685623028</v>
      </c>
      <c r="AR163" s="511">
        <v>8.2420831685623028</v>
      </c>
      <c r="AS163" s="511">
        <v>8.2420831685623028</v>
      </c>
      <c r="AT163" s="511">
        <v>8.2420831685623028</v>
      </c>
      <c r="AU163" s="511">
        <v>8.2420831685623028</v>
      </c>
      <c r="AV163" s="511">
        <v>8.2420831685623028</v>
      </c>
      <c r="AW163" s="511">
        <v>8.2420831685623028</v>
      </c>
      <c r="AX163" s="511">
        <v>8.2420831685623028</v>
      </c>
      <c r="AY163" s="511">
        <v>8.2420831685623028</v>
      </c>
      <c r="AZ163" s="511">
        <v>8.2420831685623028</v>
      </c>
      <c r="BA163" s="511">
        <v>8.2420831685623028</v>
      </c>
      <c r="BB163" s="511">
        <v>8.2420831685623028</v>
      </c>
      <c r="BC163" s="511">
        <v>8.2420831685623028</v>
      </c>
      <c r="BD163" s="511">
        <v>8.2420831685623028</v>
      </c>
      <c r="BE163" s="511">
        <v>8.2420831685623028</v>
      </c>
      <c r="BF163" s="511">
        <v>8.2420831685623028</v>
      </c>
      <c r="BG163" s="511">
        <v>8.2420831685623028</v>
      </c>
      <c r="BH163" s="511">
        <v>8.2420831685623028</v>
      </c>
      <c r="BI163" s="512"/>
      <c r="BJ163" s="512"/>
      <c r="BK163" s="512"/>
      <c r="BL163" s="512"/>
      <c r="BM163" s="512"/>
      <c r="BN163" s="513"/>
    </row>
    <row r="164" spans="1:66" s="3" customFormat="1" ht="15">
      <c r="A164" s="437">
        <v>0</v>
      </c>
      <c r="B164" s="439" t="s">
        <v>71</v>
      </c>
      <c r="C164" s="521" t="s">
        <v>698</v>
      </c>
      <c r="D164" s="207" t="s">
        <v>674</v>
      </c>
      <c r="E164" s="515">
        <v>3.568751884288861</v>
      </c>
      <c r="F164" s="515">
        <v>3.605964255146437</v>
      </c>
      <c r="G164" s="515">
        <v>3.6048370407404384</v>
      </c>
      <c r="H164" s="515">
        <v>3.66222251246292</v>
      </c>
      <c r="I164" s="515">
        <v>3.7596639932743363</v>
      </c>
      <c r="J164" s="515">
        <v>3.8342194082556684</v>
      </c>
      <c r="K164" s="515">
        <v>3.9300082369936784</v>
      </c>
      <c r="L164" s="515">
        <v>4.0094977553056488</v>
      </c>
      <c r="M164" s="515">
        <v>4.0670989167130998</v>
      </c>
      <c r="N164" s="515">
        <v>4.1214903625411283</v>
      </c>
      <c r="O164" s="515">
        <v>4.172740189602707</v>
      </c>
      <c r="P164" s="515">
        <v>4.2209119758010099</v>
      </c>
      <c r="Q164" s="515">
        <v>4.2660610165509336</v>
      </c>
      <c r="R164" s="515">
        <v>4.3082396861492631</v>
      </c>
      <c r="S164" s="515">
        <v>4.3474943635532499</v>
      </c>
      <c r="T164" s="515">
        <v>4.3838673095934348</v>
      </c>
      <c r="U164" s="515">
        <v>4.4173962217702778</v>
      </c>
      <c r="V164" s="515">
        <v>4.4481163545561957</v>
      </c>
      <c r="W164" s="515">
        <v>4.4760576816134581</v>
      </c>
      <c r="X164" s="515">
        <v>4.5012485374209108</v>
      </c>
      <c r="Y164" s="515">
        <v>4.5237122527556082</v>
      </c>
      <c r="Z164" s="515">
        <v>4.5434715363155904</v>
      </c>
      <c r="AA164" s="515">
        <v>4.5605438375815206</v>
      </c>
      <c r="AB164" s="515">
        <v>4.5749455287610967</v>
      </c>
      <c r="AC164" s="515">
        <v>4.5866898033400183</v>
      </c>
      <c r="AD164" s="515">
        <v>4.595787377245804</v>
      </c>
      <c r="AE164" s="511">
        <v>4.595787377245804</v>
      </c>
      <c r="AF164" s="511">
        <v>4.595787377245804</v>
      </c>
      <c r="AG164" s="511">
        <v>4.595787377245804</v>
      </c>
      <c r="AH164" s="511">
        <v>4.595787377245804</v>
      </c>
      <c r="AI164" s="511">
        <v>4.595787377245804</v>
      </c>
      <c r="AJ164" s="511">
        <v>4.595787377245804</v>
      </c>
      <c r="AK164" s="511">
        <v>4.595787377245804</v>
      </c>
      <c r="AL164" s="511">
        <v>4.595787377245804</v>
      </c>
      <c r="AM164" s="511">
        <v>4.595787377245804</v>
      </c>
      <c r="AN164" s="511">
        <v>4.595787377245804</v>
      </c>
      <c r="AO164" s="511">
        <v>4.595787377245804</v>
      </c>
      <c r="AP164" s="511">
        <v>4.595787377245804</v>
      </c>
      <c r="AQ164" s="511">
        <v>4.595787377245804</v>
      </c>
      <c r="AR164" s="511">
        <v>4.595787377245804</v>
      </c>
      <c r="AS164" s="511">
        <v>4.595787377245804</v>
      </c>
      <c r="AT164" s="511">
        <v>4.595787377245804</v>
      </c>
      <c r="AU164" s="511">
        <v>4.595787377245804</v>
      </c>
      <c r="AV164" s="511">
        <v>4.595787377245804</v>
      </c>
      <c r="AW164" s="511">
        <v>4.595787377245804</v>
      </c>
      <c r="AX164" s="511">
        <v>4.595787377245804</v>
      </c>
      <c r="AY164" s="511">
        <v>4.595787377245804</v>
      </c>
      <c r="AZ164" s="511">
        <v>4.595787377245804</v>
      </c>
      <c r="BA164" s="511">
        <v>4.595787377245804</v>
      </c>
      <c r="BB164" s="511">
        <v>4.595787377245804</v>
      </c>
      <c r="BC164" s="511">
        <v>4.595787377245804</v>
      </c>
      <c r="BD164" s="511">
        <v>4.595787377245804</v>
      </c>
      <c r="BE164" s="511">
        <v>4.595787377245804</v>
      </c>
      <c r="BF164" s="511">
        <v>4.595787377245804</v>
      </c>
      <c r="BG164" s="511">
        <v>4.595787377245804</v>
      </c>
      <c r="BH164" s="511">
        <v>4.595787377245804</v>
      </c>
      <c r="BI164" s="512"/>
      <c r="BJ164" s="512"/>
      <c r="BK164" s="512"/>
      <c r="BL164" s="512"/>
      <c r="BM164" s="512"/>
      <c r="BN164" s="513"/>
    </row>
    <row r="165" spans="1:66" s="3" customFormat="1">
      <c r="A165" s="437">
        <v>0</v>
      </c>
      <c r="B165" s="439" t="s">
        <v>71</v>
      </c>
      <c r="C165" s="207" t="s">
        <v>106</v>
      </c>
      <c r="D165" s="207" t="s">
        <v>107</v>
      </c>
      <c r="E165" s="511">
        <v>2.8182370289677681</v>
      </c>
      <c r="F165" s="511">
        <v>2.8476235721870369</v>
      </c>
      <c r="G165" s="511">
        <v>2.846733412971274</v>
      </c>
      <c r="H165" s="511">
        <v>2.8920506181390149</v>
      </c>
      <c r="I165" s="511">
        <v>2.9689999825902529</v>
      </c>
      <c r="J165" s="511">
        <v>3.0278762614751655</v>
      </c>
      <c r="K165" s="511">
        <v>3.1035205295172701</v>
      </c>
      <c r="L165" s="511">
        <v>3.1662932610450167</v>
      </c>
      <c r="M165" s="511">
        <v>3.2117807959741578</v>
      </c>
      <c r="N165" s="511">
        <v>3.2547336242070428</v>
      </c>
      <c r="O165" s="511">
        <v>3.2952055216760137</v>
      </c>
      <c r="P165" s="511">
        <v>3.3332466957383651</v>
      </c>
      <c r="Q165" s="511">
        <v>3.3689008130850979</v>
      </c>
      <c r="R165" s="511">
        <v>3.402209233605427</v>
      </c>
      <c r="S165" s="511">
        <v>3.4332085826795766</v>
      </c>
      <c r="T165" s="511">
        <v>3.4619322336104177</v>
      </c>
      <c r="U165" s="511">
        <v>3.488409956047156</v>
      </c>
      <c r="V165" s="511">
        <v>3.5126695903840868</v>
      </c>
      <c r="W165" s="511">
        <v>3.5347348067691051</v>
      </c>
      <c r="X165" s="511">
        <v>3.5546279808898662</v>
      </c>
      <c r="Y165" s="511">
        <v>3.5723675370195993</v>
      </c>
      <c r="Z165" s="511">
        <v>3.5879714081768439</v>
      </c>
      <c r="AA165" s="511">
        <v>3.6014533741855081</v>
      </c>
      <c r="AB165" s="511">
        <v>3.612826364148952</v>
      </c>
      <c r="AC165" s="511">
        <v>3.6221007969394168</v>
      </c>
      <c r="AD165" s="511">
        <v>3.6292851349058446</v>
      </c>
      <c r="AE165" s="511">
        <v>3.6292851349058446</v>
      </c>
      <c r="AF165" s="511">
        <v>3.6292851349058446</v>
      </c>
      <c r="AG165" s="511">
        <v>3.6292851349058446</v>
      </c>
      <c r="AH165" s="511">
        <v>3.6292851349058446</v>
      </c>
      <c r="AI165" s="511">
        <v>3.6292851349058446</v>
      </c>
      <c r="AJ165" s="511">
        <v>3.6292851349058446</v>
      </c>
      <c r="AK165" s="511">
        <v>3.6292851349058446</v>
      </c>
      <c r="AL165" s="511">
        <v>3.6292851349058446</v>
      </c>
      <c r="AM165" s="511">
        <v>3.6292851349058446</v>
      </c>
      <c r="AN165" s="511">
        <v>3.6292851349058446</v>
      </c>
      <c r="AO165" s="511">
        <v>3.6292851349058446</v>
      </c>
      <c r="AP165" s="511">
        <v>3.6292851349058446</v>
      </c>
      <c r="AQ165" s="511">
        <v>3.6292851349058446</v>
      </c>
      <c r="AR165" s="511">
        <v>3.6292851349058446</v>
      </c>
      <c r="AS165" s="511">
        <v>3.6292851349058446</v>
      </c>
      <c r="AT165" s="511">
        <v>3.6292851349058446</v>
      </c>
      <c r="AU165" s="511">
        <v>3.6292851349058446</v>
      </c>
      <c r="AV165" s="511">
        <v>3.6292851349058446</v>
      </c>
      <c r="AW165" s="511">
        <v>3.6292851349058446</v>
      </c>
      <c r="AX165" s="511">
        <v>3.6292851349058446</v>
      </c>
      <c r="AY165" s="511">
        <v>3.6292851349058446</v>
      </c>
      <c r="AZ165" s="511">
        <v>3.6292851349058446</v>
      </c>
      <c r="BA165" s="511">
        <v>3.6292851349058446</v>
      </c>
      <c r="BB165" s="511">
        <v>3.6292851349058446</v>
      </c>
      <c r="BC165" s="511">
        <v>3.6292851349058446</v>
      </c>
      <c r="BD165" s="511">
        <v>3.6292851349058446</v>
      </c>
      <c r="BE165" s="511">
        <v>3.6292851349058446</v>
      </c>
      <c r="BF165" s="511">
        <v>3.6292851349058446</v>
      </c>
      <c r="BG165" s="511">
        <v>3.6292851349058446</v>
      </c>
      <c r="BH165" s="511">
        <v>3.6292851349058446</v>
      </c>
      <c r="BI165" s="512"/>
      <c r="BJ165" s="512"/>
      <c r="BK165" s="512"/>
      <c r="BL165" s="512"/>
      <c r="BM165" s="512"/>
      <c r="BN165" s="513"/>
    </row>
    <row r="166" spans="1:66" s="3" customFormat="1" ht="15">
      <c r="A166" s="437">
        <v>0</v>
      </c>
      <c r="B166" s="439" t="s">
        <v>219</v>
      </c>
      <c r="C166" s="436" t="s">
        <v>220</v>
      </c>
      <c r="D166" s="207" t="s">
        <v>32</v>
      </c>
      <c r="E166" s="515">
        <v>2.7785064146777967</v>
      </c>
      <c r="F166" s="515">
        <v>2.8074786757050569</v>
      </c>
      <c r="G166" s="515">
        <v>2.8066010656723805</v>
      </c>
      <c r="H166" s="515">
        <v>2.8512794032144702</v>
      </c>
      <c r="I166" s="515">
        <v>2.9271439598630122</v>
      </c>
      <c r="J166" s="515">
        <v>2.9851902195894362</v>
      </c>
      <c r="K166" s="515">
        <v>3.0597680786652486</v>
      </c>
      <c r="L166" s="515">
        <v>3.1216558600775079</v>
      </c>
      <c r="M166" s="515">
        <v>3.1665021261258928</v>
      </c>
      <c r="N166" s="515">
        <v>3.2088494189713552</v>
      </c>
      <c r="O166" s="515">
        <v>3.2487507564301512</v>
      </c>
      <c r="P166" s="515">
        <v>3.2862556380521317</v>
      </c>
      <c r="Q166" s="515">
        <v>3.3214071149290985</v>
      </c>
      <c r="R166" s="515">
        <v>3.3542459638716293</v>
      </c>
      <c r="S166" s="515">
        <v>3.3848082939269224</v>
      </c>
      <c r="T166" s="515">
        <v>3.4131270079115796</v>
      </c>
      <c r="U166" s="515">
        <v>3.4392314557917074</v>
      </c>
      <c r="V166" s="515">
        <v>3.4631490854765281</v>
      </c>
      <c r="W166" s="515">
        <v>3.4849032334196774</v>
      </c>
      <c r="X166" s="515">
        <v>3.5045159598634434</v>
      </c>
      <c r="Y166" s="515">
        <v>3.5220054293414789</v>
      </c>
      <c r="Z166" s="515">
        <v>3.5373893220582988</v>
      </c>
      <c r="AA166" s="515">
        <v>3.5506812235742125</v>
      </c>
      <c r="AB166" s="515">
        <v>3.5618938807221707</v>
      </c>
      <c r="AC166" s="515">
        <v>3.571037565492448</v>
      </c>
      <c r="AD166" s="515">
        <v>3.5781206209344685</v>
      </c>
      <c r="AE166" s="511">
        <v>3.5781206209344685</v>
      </c>
      <c r="AF166" s="511">
        <v>3.5781206209344685</v>
      </c>
      <c r="AG166" s="511">
        <v>3.5781206209344685</v>
      </c>
      <c r="AH166" s="511">
        <v>3.5781206209344685</v>
      </c>
      <c r="AI166" s="511">
        <v>3.5781206209344685</v>
      </c>
      <c r="AJ166" s="511">
        <v>3.5781206209344685</v>
      </c>
      <c r="AK166" s="511">
        <v>3.5781206209344685</v>
      </c>
      <c r="AL166" s="511">
        <v>3.5781206209344685</v>
      </c>
      <c r="AM166" s="511">
        <v>3.5781206209344685</v>
      </c>
      <c r="AN166" s="511">
        <v>3.5781206209344685</v>
      </c>
      <c r="AO166" s="511">
        <v>3.5781206209344685</v>
      </c>
      <c r="AP166" s="511">
        <v>3.5781206209344685</v>
      </c>
      <c r="AQ166" s="511">
        <v>3.5781206209344685</v>
      </c>
      <c r="AR166" s="511">
        <v>3.5781206209344685</v>
      </c>
      <c r="AS166" s="511">
        <v>3.5781206209344685</v>
      </c>
      <c r="AT166" s="511">
        <v>3.5781206209344685</v>
      </c>
      <c r="AU166" s="511">
        <v>3.5781206209344685</v>
      </c>
      <c r="AV166" s="511">
        <v>3.5781206209344685</v>
      </c>
      <c r="AW166" s="511">
        <v>3.5781206209344685</v>
      </c>
      <c r="AX166" s="511">
        <v>3.5781206209344685</v>
      </c>
      <c r="AY166" s="511">
        <v>3.5781206209344685</v>
      </c>
      <c r="AZ166" s="511">
        <v>3.5781206209344685</v>
      </c>
      <c r="BA166" s="511">
        <v>3.5781206209344685</v>
      </c>
      <c r="BB166" s="511">
        <v>3.5781206209344685</v>
      </c>
      <c r="BC166" s="511">
        <v>3.5781206209344685</v>
      </c>
      <c r="BD166" s="511">
        <v>3.5781206209344685</v>
      </c>
      <c r="BE166" s="511">
        <v>3.5781206209344685</v>
      </c>
      <c r="BF166" s="511">
        <v>3.5781206209344685</v>
      </c>
      <c r="BG166" s="511">
        <v>3.5781206209344685</v>
      </c>
      <c r="BH166" s="511">
        <v>3.5781206209344685</v>
      </c>
      <c r="BI166" s="512"/>
      <c r="BJ166" s="512"/>
      <c r="BK166" s="512"/>
      <c r="BL166" s="512"/>
      <c r="BM166" s="512"/>
      <c r="BN166" s="513"/>
    </row>
    <row r="167" spans="1:66" s="3" customFormat="1">
      <c r="A167" s="437">
        <v>0</v>
      </c>
      <c r="B167" s="439" t="s">
        <v>71</v>
      </c>
      <c r="C167" s="207" t="s">
        <v>107</v>
      </c>
      <c r="D167" s="207" t="s">
        <v>674</v>
      </c>
      <c r="E167" s="511">
        <v>2.8182370289677681</v>
      </c>
      <c r="F167" s="511">
        <v>2.8476235721870369</v>
      </c>
      <c r="G167" s="511">
        <v>2.846733412971274</v>
      </c>
      <c r="H167" s="511">
        <v>2.8920506181390149</v>
      </c>
      <c r="I167" s="511">
        <v>2.9689999825902529</v>
      </c>
      <c r="J167" s="511">
        <v>3.0278762614751655</v>
      </c>
      <c r="K167" s="511">
        <v>3.1035205295172701</v>
      </c>
      <c r="L167" s="511">
        <v>3.1662932610450167</v>
      </c>
      <c r="M167" s="511">
        <v>3.2117807959741578</v>
      </c>
      <c r="N167" s="511">
        <v>3.2547336242070428</v>
      </c>
      <c r="O167" s="511">
        <v>3.2952055216760137</v>
      </c>
      <c r="P167" s="511">
        <v>3.3332466957383651</v>
      </c>
      <c r="Q167" s="511">
        <v>3.3689008130850979</v>
      </c>
      <c r="R167" s="511">
        <v>3.402209233605427</v>
      </c>
      <c r="S167" s="511">
        <v>3.4332085826795766</v>
      </c>
      <c r="T167" s="511">
        <v>3.4619322336104177</v>
      </c>
      <c r="U167" s="511">
        <v>3.488409956047156</v>
      </c>
      <c r="V167" s="511">
        <v>3.5126695903840868</v>
      </c>
      <c r="W167" s="511">
        <v>3.5347348067691051</v>
      </c>
      <c r="X167" s="511">
        <v>3.5546279808898662</v>
      </c>
      <c r="Y167" s="511">
        <v>3.5723675370195993</v>
      </c>
      <c r="Z167" s="511">
        <v>3.5879714081768439</v>
      </c>
      <c r="AA167" s="511">
        <v>3.6014533741855081</v>
      </c>
      <c r="AB167" s="511">
        <v>3.612826364148952</v>
      </c>
      <c r="AC167" s="511">
        <v>3.6221007969394168</v>
      </c>
      <c r="AD167" s="511">
        <v>3.6292851349058446</v>
      </c>
      <c r="AE167" s="511">
        <v>3.6292851349058446</v>
      </c>
      <c r="AF167" s="511">
        <v>3.6292851349058446</v>
      </c>
      <c r="AG167" s="511">
        <v>3.6292851349058446</v>
      </c>
      <c r="AH167" s="511">
        <v>3.6292851349058446</v>
      </c>
      <c r="AI167" s="511">
        <v>3.6292851349058446</v>
      </c>
      <c r="AJ167" s="511">
        <v>3.6292851349058446</v>
      </c>
      <c r="AK167" s="511">
        <v>3.6292851349058446</v>
      </c>
      <c r="AL167" s="511">
        <v>3.6292851349058446</v>
      </c>
      <c r="AM167" s="511">
        <v>3.6292851349058446</v>
      </c>
      <c r="AN167" s="511">
        <v>3.6292851349058446</v>
      </c>
      <c r="AO167" s="511">
        <v>3.6292851349058446</v>
      </c>
      <c r="AP167" s="511">
        <v>3.6292851349058446</v>
      </c>
      <c r="AQ167" s="511">
        <v>3.6292851349058446</v>
      </c>
      <c r="AR167" s="511">
        <v>3.6292851349058446</v>
      </c>
      <c r="AS167" s="511">
        <v>3.6292851349058446</v>
      </c>
      <c r="AT167" s="511">
        <v>3.6292851349058446</v>
      </c>
      <c r="AU167" s="511">
        <v>3.6292851349058446</v>
      </c>
      <c r="AV167" s="511">
        <v>3.6292851349058446</v>
      </c>
      <c r="AW167" s="511">
        <v>3.6292851349058446</v>
      </c>
      <c r="AX167" s="511">
        <v>3.6292851349058446</v>
      </c>
      <c r="AY167" s="511">
        <v>3.6292851349058446</v>
      </c>
      <c r="AZ167" s="511">
        <v>3.6292851349058446</v>
      </c>
      <c r="BA167" s="511">
        <v>3.6292851349058446</v>
      </c>
      <c r="BB167" s="511">
        <v>3.6292851349058446</v>
      </c>
      <c r="BC167" s="511">
        <v>3.6292851349058446</v>
      </c>
      <c r="BD167" s="511">
        <v>3.6292851349058446</v>
      </c>
      <c r="BE167" s="511">
        <v>3.6292851349058446</v>
      </c>
      <c r="BF167" s="511">
        <v>3.6292851349058446</v>
      </c>
      <c r="BG167" s="511">
        <v>3.6292851349058446</v>
      </c>
      <c r="BH167" s="511">
        <v>3.6292851349058446</v>
      </c>
      <c r="BI167" s="512"/>
      <c r="BJ167" s="512"/>
      <c r="BK167" s="512"/>
      <c r="BL167" s="512"/>
      <c r="BM167" s="512"/>
      <c r="BN167" s="513"/>
    </row>
    <row r="168" spans="1:66" s="3" customFormat="1">
      <c r="A168" s="437">
        <v>0</v>
      </c>
      <c r="B168" s="439" t="s">
        <v>179</v>
      </c>
      <c r="C168" s="207" t="s">
        <v>184</v>
      </c>
      <c r="D168" s="207" t="s">
        <v>674</v>
      </c>
      <c r="E168" s="511">
        <v>3.4727018510841372</v>
      </c>
      <c r="F168" s="511">
        <v>3.5089126814669513</v>
      </c>
      <c r="G168" s="511">
        <v>3.5078158051132009</v>
      </c>
      <c r="H168" s="511">
        <v>3.563656793878299</v>
      </c>
      <c r="I168" s="511">
        <v>3.658475717064273</v>
      </c>
      <c r="J168" s="511">
        <v>3.731024534132179</v>
      </c>
      <c r="K168" s="511">
        <v>3.8242352850213392</v>
      </c>
      <c r="L168" s="511">
        <v>3.9015854080710874</v>
      </c>
      <c r="M168" s="511">
        <v>3.9576362814099917</v>
      </c>
      <c r="N168" s="511">
        <v>4.0105638260346792</v>
      </c>
      <c r="O168" s="511">
        <v>4.0604343059881911</v>
      </c>
      <c r="P168" s="511">
        <v>4.107309588026526</v>
      </c>
      <c r="Q168" s="511">
        <v>4.1512434793337878</v>
      </c>
      <c r="R168" s="511">
        <v>4.1922869445954731</v>
      </c>
      <c r="S168" s="511">
        <v>4.2304851145171964</v>
      </c>
      <c r="T168" s="511">
        <v>4.2658791125138666</v>
      </c>
      <c r="U168" s="511">
        <v>4.2985056214886042</v>
      </c>
      <c r="V168" s="511">
        <v>4.3283989470685817</v>
      </c>
      <c r="W168" s="511">
        <v>4.355588256199507</v>
      </c>
      <c r="X168" s="511">
        <v>4.3801011207609415</v>
      </c>
      <c r="Y168" s="511">
        <v>4.4019602436011871</v>
      </c>
      <c r="Z168" s="511">
        <v>4.4211877222322835</v>
      </c>
      <c r="AA168" s="511">
        <v>4.4378005364964155</v>
      </c>
      <c r="AB168" s="511">
        <v>4.4518146179567246</v>
      </c>
      <c r="AC168" s="511">
        <v>4.4632428050070514</v>
      </c>
      <c r="AD168" s="511">
        <v>4.472095525164506</v>
      </c>
      <c r="AE168" s="511">
        <v>4.472095525164506</v>
      </c>
      <c r="AF168" s="511">
        <v>4.472095525164506</v>
      </c>
      <c r="AG168" s="511">
        <v>4.472095525164506</v>
      </c>
      <c r="AH168" s="511">
        <v>4.472095525164506</v>
      </c>
      <c r="AI168" s="511">
        <v>4.472095525164506</v>
      </c>
      <c r="AJ168" s="511">
        <v>4.472095525164506</v>
      </c>
      <c r="AK168" s="511">
        <v>4.472095525164506</v>
      </c>
      <c r="AL168" s="511">
        <v>4.472095525164506</v>
      </c>
      <c r="AM168" s="511">
        <v>4.472095525164506</v>
      </c>
      <c r="AN168" s="511">
        <v>4.472095525164506</v>
      </c>
      <c r="AO168" s="511">
        <v>4.472095525164506</v>
      </c>
      <c r="AP168" s="511">
        <v>4.472095525164506</v>
      </c>
      <c r="AQ168" s="511">
        <v>4.472095525164506</v>
      </c>
      <c r="AR168" s="511">
        <v>4.472095525164506</v>
      </c>
      <c r="AS168" s="511">
        <v>4.472095525164506</v>
      </c>
      <c r="AT168" s="511">
        <v>4.472095525164506</v>
      </c>
      <c r="AU168" s="511">
        <v>4.472095525164506</v>
      </c>
      <c r="AV168" s="511">
        <v>4.472095525164506</v>
      </c>
      <c r="AW168" s="511">
        <v>4.472095525164506</v>
      </c>
      <c r="AX168" s="511">
        <v>4.472095525164506</v>
      </c>
      <c r="AY168" s="511">
        <v>4.472095525164506</v>
      </c>
      <c r="AZ168" s="511">
        <v>4.472095525164506</v>
      </c>
      <c r="BA168" s="511">
        <v>4.472095525164506</v>
      </c>
      <c r="BB168" s="511">
        <v>4.472095525164506</v>
      </c>
      <c r="BC168" s="511">
        <v>4.472095525164506</v>
      </c>
      <c r="BD168" s="511">
        <v>4.472095525164506</v>
      </c>
      <c r="BE168" s="511">
        <v>4.472095525164506</v>
      </c>
      <c r="BF168" s="511">
        <v>4.472095525164506</v>
      </c>
      <c r="BG168" s="511">
        <v>4.472095525164506</v>
      </c>
      <c r="BH168" s="511">
        <v>4.472095525164506</v>
      </c>
      <c r="BI168" s="512"/>
      <c r="BJ168" s="512"/>
      <c r="BK168" s="512"/>
      <c r="BL168" s="512"/>
      <c r="BM168" s="512"/>
      <c r="BN168" s="513"/>
    </row>
    <row r="169" spans="1:66" s="3" customFormat="1">
      <c r="A169" s="437">
        <v>0</v>
      </c>
      <c r="B169" s="439" t="s">
        <v>221</v>
      </c>
      <c r="C169" s="207" t="s">
        <v>222</v>
      </c>
      <c r="D169" s="207" t="s">
        <v>674</v>
      </c>
      <c r="E169" s="511">
        <v>3.4318405557061431</v>
      </c>
      <c r="F169" s="511">
        <v>3.4676253139700126</v>
      </c>
      <c r="G169" s="511">
        <v>3.4665413439326129</v>
      </c>
      <c r="H169" s="511">
        <v>3.5217252837387236</v>
      </c>
      <c r="I169" s="511">
        <v>3.6154285269170643</v>
      </c>
      <c r="J169" s="511">
        <v>3.6871237035716393</v>
      </c>
      <c r="K169" s="511">
        <v>3.7792376968962826</v>
      </c>
      <c r="L169" s="511">
        <v>3.8556776853128283</v>
      </c>
      <c r="M169" s="511">
        <v>3.9110690401010739</v>
      </c>
      <c r="N169" s="511">
        <v>3.9633738165967141</v>
      </c>
      <c r="O169" s="511">
        <v>4.0126574991517145</v>
      </c>
      <c r="P169" s="511">
        <v>4.0589812265713601</v>
      </c>
      <c r="Q169" s="511">
        <v>4.1023981729214114</v>
      </c>
      <c r="R169" s="511">
        <v>4.1429587032150783</v>
      </c>
      <c r="S169" s="511">
        <v>4.1807074171307859</v>
      </c>
      <c r="T169" s="511">
        <v>4.215684954207755</v>
      </c>
      <c r="U169" s="511">
        <v>4.2479275657223763</v>
      </c>
      <c r="V169" s="511">
        <v>4.2774691536471421</v>
      </c>
      <c r="W169" s="511">
        <v>4.3043385417369979</v>
      </c>
      <c r="X169" s="511">
        <v>4.3285629774489776</v>
      </c>
      <c r="Y169" s="511">
        <v>4.3501648964999609</v>
      </c>
      <c r="Z169" s="511">
        <v>4.3691661363932059</v>
      </c>
      <c r="AA169" s="511">
        <v>4.3855834771788151</v>
      </c>
      <c r="AB169" s="511">
        <v>4.399432662962341</v>
      </c>
      <c r="AC169" s="511">
        <v>4.4107263810755919</v>
      </c>
      <c r="AD169" s="511">
        <v>4.4194749363410502</v>
      </c>
      <c r="AE169" s="511">
        <v>4.4194749363410502</v>
      </c>
      <c r="AF169" s="511">
        <v>4.4194749363410502</v>
      </c>
      <c r="AG169" s="511">
        <v>4.4194749363410502</v>
      </c>
      <c r="AH169" s="511">
        <v>4.4194749363410502</v>
      </c>
      <c r="AI169" s="511">
        <v>4.4194749363410502</v>
      </c>
      <c r="AJ169" s="511">
        <v>4.4194749363410502</v>
      </c>
      <c r="AK169" s="511">
        <v>4.4194749363410502</v>
      </c>
      <c r="AL169" s="511">
        <v>4.4194749363410502</v>
      </c>
      <c r="AM169" s="511">
        <v>4.4194749363410502</v>
      </c>
      <c r="AN169" s="511">
        <v>4.4194749363410502</v>
      </c>
      <c r="AO169" s="511">
        <v>4.4194749363410502</v>
      </c>
      <c r="AP169" s="511">
        <v>4.4194749363410502</v>
      </c>
      <c r="AQ169" s="511">
        <v>4.4194749363410502</v>
      </c>
      <c r="AR169" s="511">
        <v>4.4194749363410502</v>
      </c>
      <c r="AS169" s="511">
        <v>4.4194749363410502</v>
      </c>
      <c r="AT169" s="511">
        <v>4.4194749363410502</v>
      </c>
      <c r="AU169" s="511">
        <v>4.4194749363410502</v>
      </c>
      <c r="AV169" s="511">
        <v>4.4194749363410502</v>
      </c>
      <c r="AW169" s="511">
        <v>4.4194749363410502</v>
      </c>
      <c r="AX169" s="511">
        <v>4.4194749363410502</v>
      </c>
      <c r="AY169" s="511">
        <v>4.4194749363410502</v>
      </c>
      <c r="AZ169" s="511">
        <v>4.4194749363410502</v>
      </c>
      <c r="BA169" s="511">
        <v>4.4194749363410502</v>
      </c>
      <c r="BB169" s="511">
        <v>4.4194749363410502</v>
      </c>
      <c r="BC169" s="511">
        <v>4.4194749363410502</v>
      </c>
      <c r="BD169" s="511">
        <v>4.4194749363410502</v>
      </c>
      <c r="BE169" s="511">
        <v>4.4194749363410502</v>
      </c>
      <c r="BF169" s="511">
        <v>4.4194749363410502</v>
      </c>
      <c r="BG169" s="511">
        <v>4.4194749363410502</v>
      </c>
      <c r="BH169" s="511">
        <v>4.4194749363410502</v>
      </c>
      <c r="BI169" s="512"/>
      <c r="BJ169" s="512"/>
      <c r="BK169" s="512"/>
      <c r="BL169" s="512"/>
      <c r="BM169" s="512"/>
      <c r="BN169" s="513"/>
    </row>
    <row r="170" spans="1:66" s="3" customFormat="1">
      <c r="A170" s="437">
        <v>0</v>
      </c>
      <c r="B170" s="439" t="s">
        <v>225</v>
      </c>
      <c r="C170" s="207" t="s">
        <v>226</v>
      </c>
      <c r="D170" s="207" t="s">
        <v>674</v>
      </c>
      <c r="E170" s="511">
        <v>3.1838976501717826</v>
      </c>
      <c r="F170" s="511">
        <v>3.2170970386337148</v>
      </c>
      <c r="G170" s="511">
        <v>3.2160913830390236</v>
      </c>
      <c r="H170" s="511">
        <v>3.2672884049938342</v>
      </c>
      <c r="I170" s="511">
        <v>3.3542217956704317</v>
      </c>
      <c r="J170" s="511">
        <v>3.420737154054319</v>
      </c>
      <c r="K170" s="511">
        <v>3.5061961146714227</v>
      </c>
      <c r="L170" s="511">
        <v>3.5771134826400286</v>
      </c>
      <c r="M170" s="511">
        <v>3.628502934302313</v>
      </c>
      <c r="N170" s="511">
        <v>3.677028806141065</v>
      </c>
      <c r="O170" s="511">
        <v>3.722751851408356</v>
      </c>
      <c r="P170" s="511">
        <v>3.7657287917657323</v>
      </c>
      <c r="Q170" s="511">
        <v>3.8060089595700668</v>
      </c>
      <c r="R170" s="511">
        <v>3.8436390810735275</v>
      </c>
      <c r="S170" s="511">
        <v>3.8786605337262134</v>
      </c>
      <c r="T170" s="511">
        <v>3.911111020950333</v>
      </c>
      <c r="U170" s="511">
        <v>3.9410241749475712</v>
      </c>
      <c r="V170" s="511">
        <v>3.9684314483477334</v>
      </c>
      <c r="W170" s="511">
        <v>3.9933595824530905</v>
      </c>
      <c r="X170" s="511">
        <v>4.0158338561520441</v>
      </c>
      <c r="Y170" s="511">
        <v>4.0358750842304492</v>
      </c>
      <c r="Z170" s="511">
        <v>4.0535035264801529</v>
      </c>
      <c r="AA170" s="511">
        <v>4.0687347506296714</v>
      </c>
      <c r="AB170" s="511">
        <v>4.0815833633076828</v>
      </c>
      <c r="AC170" s="511">
        <v>4.0920611352142746</v>
      </c>
      <c r="AD170" s="511">
        <v>4.1001776266712504</v>
      </c>
      <c r="AE170" s="511">
        <v>4.1001776266712504</v>
      </c>
      <c r="AF170" s="511">
        <v>4.1001776266712504</v>
      </c>
      <c r="AG170" s="511">
        <v>4.1001776266712504</v>
      </c>
      <c r="AH170" s="511">
        <v>4.1001776266712504</v>
      </c>
      <c r="AI170" s="511">
        <v>4.1001776266712504</v>
      </c>
      <c r="AJ170" s="511">
        <v>4.1001776266712504</v>
      </c>
      <c r="AK170" s="511">
        <v>4.1001776266712504</v>
      </c>
      <c r="AL170" s="511">
        <v>4.1001776266712504</v>
      </c>
      <c r="AM170" s="511">
        <v>4.1001776266712504</v>
      </c>
      <c r="AN170" s="511">
        <v>4.1001776266712504</v>
      </c>
      <c r="AO170" s="511">
        <v>4.1001776266712504</v>
      </c>
      <c r="AP170" s="511">
        <v>4.1001776266712504</v>
      </c>
      <c r="AQ170" s="511">
        <v>4.1001776266712504</v>
      </c>
      <c r="AR170" s="511">
        <v>4.1001776266712504</v>
      </c>
      <c r="AS170" s="511">
        <v>4.1001776266712504</v>
      </c>
      <c r="AT170" s="511">
        <v>4.1001776266712504</v>
      </c>
      <c r="AU170" s="511">
        <v>4.1001776266712504</v>
      </c>
      <c r="AV170" s="511">
        <v>4.1001776266712504</v>
      </c>
      <c r="AW170" s="511">
        <v>4.1001776266712504</v>
      </c>
      <c r="AX170" s="511">
        <v>4.1001776266712504</v>
      </c>
      <c r="AY170" s="511">
        <v>4.1001776266712504</v>
      </c>
      <c r="AZ170" s="511">
        <v>4.1001776266712504</v>
      </c>
      <c r="BA170" s="511">
        <v>4.1001776266712504</v>
      </c>
      <c r="BB170" s="511">
        <v>4.1001776266712504</v>
      </c>
      <c r="BC170" s="511">
        <v>4.1001776266712504</v>
      </c>
      <c r="BD170" s="511">
        <v>4.1001776266712504</v>
      </c>
      <c r="BE170" s="511">
        <v>4.1001776266712504</v>
      </c>
      <c r="BF170" s="511">
        <v>4.1001776266712504</v>
      </c>
      <c r="BG170" s="511">
        <v>4.1001776266712504</v>
      </c>
      <c r="BH170" s="511">
        <v>4.1001776266712504</v>
      </c>
      <c r="BI170" s="512"/>
      <c r="BJ170" s="512"/>
      <c r="BK170" s="512"/>
      <c r="BL170" s="512"/>
      <c r="BM170" s="512"/>
      <c r="BN170" s="513"/>
    </row>
    <row r="171" spans="1:66" s="3" customFormat="1">
      <c r="A171" s="437">
        <v>0</v>
      </c>
      <c r="B171" s="439" t="s">
        <v>227</v>
      </c>
      <c r="C171" s="436" t="s">
        <v>228</v>
      </c>
      <c r="D171" s="207" t="s">
        <v>675</v>
      </c>
      <c r="E171" s="511">
        <v>3.4156755524122739</v>
      </c>
      <c r="F171" s="511">
        <v>3.4575371830574704</v>
      </c>
      <c r="G171" s="511">
        <v>3.4562680260427148</v>
      </c>
      <c r="H171" s="511">
        <v>3.5209671486801568</v>
      </c>
      <c r="I171" s="511">
        <v>3.6312314395239529</v>
      </c>
      <c r="J171" s="511">
        <v>3.715935671947959</v>
      </c>
      <c r="K171" s="511">
        <v>3.8251851486507951</v>
      </c>
      <c r="L171" s="511">
        <v>3.9161984117074944</v>
      </c>
      <c r="M171" s="511">
        <v>3.9823472776086164</v>
      </c>
      <c r="N171" s="511">
        <v>4.044960233770313</v>
      </c>
      <c r="O171" s="511">
        <v>4.1040886633158866</v>
      </c>
      <c r="P171" s="511">
        <v>4.159781414196619</v>
      </c>
      <c r="Q171" s="511">
        <v>4.2120801762003142</v>
      </c>
      <c r="R171" s="511">
        <v>4.2610254399535554</v>
      </c>
      <c r="S171" s="511">
        <v>4.306652736700725</v>
      </c>
      <c r="T171" s="511">
        <v>4.3489946342767682</v>
      </c>
      <c r="U171" s="511">
        <v>4.3880800652345533</v>
      </c>
      <c r="V171" s="511">
        <v>4.4239366652524108</v>
      </c>
      <c r="W171" s="511">
        <v>4.4565873479795517</v>
      </c>
      <c r="X171" s="511">
        <v>4.4860544549801658</v>
      </c>
      <c r="Y171" s="511">
        <v>4.5123557373540182</v>
      </c>
      <c r="Z171" s="511">
        <v>4.5355094077874272</v>
      </c>
      <c r="AA171" s="511">
        <v>4.5555286475172183</v>
      </c>
      <c r="AB171" s="511">
        <v>4.5724264508115597</v>
      </c>
      <c r="AC171" s="511">
        <v>4.5862131178490833</v>
      </c>
      <c r="AD171" s="511">
        <v>4.5968970393567687</v>
      </c>
      <c r="AE171" s="511">
        <v>4.5968970393567687</v>
      </c>
      <c r="AF171" s="511">
        <v>4.5968970393567687</v>
      </c>
      <c r="AG171" s="511">
        <v>4.5968970393567687</v>
      </c>
      <c r="AH171" s="511">
        <v>4.5968970393567687</v>
      </c>
      <c r="AI171" s="511">
        <v>4.5968970393567687</v>
      </c>
      <c r="AJ171" s="511">
        <v>4.5968970393567687</v>
      </c>
      <c r="AK171" s="511">
        <v>4.5968970393567687</v>
      </c>
      <c r="AL171" s="511">
        <v>4.5968970393567687</v>
      </c>
      <c r="AM171" s="511">
        <v>4.5968970393567687</v>
      </c>
      <c r="AN171" s="511">
        <v>4.5968970393567687</v>
      </c>
      <c r="AO171" s="511">
        <v>4.5968970393567687</v>
      </c>
      <c r="AP171" s="511">
        <v>4.5968970393567687</v>
      </c>
      <c r="AQ171" s="511">
        <v>4.5968970393567687</v>
      </c>
      <c r="AR171" s="511">
        <v>4.5968970393567687</v>
      </c>
      <c r="AS171" s="511">
        <v>4.5968970393567687</v>
      </c>
      <c r="AT171" s="511">
        <v>4.5968970393567687</v>
      </c>
      <c r="AU171" s="511">
        <v>4.5968970393567687</v>
      </c>
      <c r="AV171" s="511">
        <v>4.5968970393567687</v>
      </c>
      <c r="AW171" s="511">
        <v>4.5968970393567687</v>
      </c>
      <c r="AX171" s="511">
        <v>4.5968970393567687</v>
      </c>
      <c r="AY171" s="511">
        <v>4.5968970393567687</v>
      </c>
      <c r="AZ171" s="511">
        <v>4.5968970393567687</v>
      </c>
      <c r="BA171" s="511">
        <v>4.5968970393567687</v>
      </c>
      <c r="BB171" s="511">
        <v>4.5968970393567687</v>
      </c>
      <c r="BC171" s="511">
        <v>4.5968970393567687</v>
      </c>
      <c r="BD171" s="511">
        <v>4.5968970393567687</v>
      </c>
      <c r="BE171" s="511">
        <v>4.5968970393567687</v>
      </c>
      <c r="BF171" s="511">
        <v>4.5968970393567687</v>
      </c>
      <c r="BG171" s="511">
        <v>4.5968970393567687</v>
      </c>
      <c r="BH171" s="511">
        <v>4.5968970393567687</v>
      </c>
      <c r="BI171" s="512"/>
      <c r="BJ171" s="512"/>
      <c r="BK171" s="512"/>
      <c r="BL171" s="512"/>
      <c r="BM171" s="512"/>
      <c r="BN171" s="513"/>
    </row>
    <row r="172" spans="1:66" s="3" customFormat="1">
      <c r="A172" s="437">
        <v>0</v>
      </c>
      <c r="B172" s="439" t="s">
        <v>71</v>
      </c>
      <c r="C172" s="207" t="s">
        <v>245</v>
      </c>
      <c r="D172" s="207" t="s">
        <v>674</v>
      </c>
      <c r="E172" s="511">
        <v>2.9560769141488747</v>
      </c>
      <c r="F172" s="511">
        <v>2.9869007522803805</v>
      </c>
      <c r="G172" s="511">
        <v>2.9859670554051405</v>
      </c>
      <c r="H172" s="511">
        <v>3.0335007236641132</v>
      </c>
      <c r="I172" s="511">
        <v>3.1142136791304766</v>
      </c>
      <c r="J172" s="511">
        <v>3.1759695949791973</v>
      </c>
      <c r="K172" s="511">
        <v>3.2553136218117649</v>
      </c>
      <c r="L172" s="511">
        <v>3.3211565656805435</v>
      </c>
      <c r="M172" s="511">
        <v>3.3688688945242333</v>
      </c>
      <c r="N172" s="511">
        <v>3.4139225442462156</v>
      </c>
      <c r="O172" s="511">
        <v>3.4563739209580051</v>
      </c>
      <c r="P172" s="511">
        <v>3.4962756876571759</v>
      </c>
      <c r="Q172" s="511">
        <v>3.5336736467712235</v>
      </c>
      <c r="R172" s="511">
        <v>3.5686111811002541</v>
      </c>
      <c r="S172" s="511">
        <v>3.6011267073706974</v>
      </c>
      <c r="T172" s="511">
        <v>3.6312552311726249</v>
      </c>
      <c r="U172" s="511">
        <v>3.6590279781878583</v>
      </c>
      <c r="V172" s="511">
        <v>3.6844741504835081</v>
      </c>
      <c r="W172" s="511">
        <v>3.7076185759136653</v>
      </c>
      <c r="X172" s="511">
        <v>3.72848472456017</v>
      </c>
      <c r="Y172" s="511">
        <v>3.7470919218268812</v>
      </c>
      <c r="Z172" s="511">
        <v>3.7634589778357146</v>
      </c>
      <c r="AA172" s="511">
        <v>3.7776003463813366</v>
      </c>
      <c r="AB172" s="511">
        <v>3.7895295889291494</v>
      </c>
      <c r="AC172" s="511">
        <v>3.7992576339381099</v>
      </c>
      <c r="AD172" s="511">
        <v>3.8067933576503838</v>
      </c>
      <c r="AE172" s="511">
        <v>3.8067933576503838</v>
      </c>
      <c r="AF172" s="511">
        <v>3.8067933576503838</v>
      </c>
      <c r="AG172" s="511">
        <v>3.8067933576503838</v>
      </c>
      <c r="AH172" s="511">
        <v>3.8067933576503838</v>
      </c>
      <c r="AI172" s="511">
        <v>3.8067933576503838</v>
      </c>
      <c r="AJ172" s="511">
        <v>3.8067933576503838</v>
      </c>
      <c r="AK172" s="511">
        <v>3.8067933576503838</v>
      </c>
      <c r="AL172" s="511">
        <v>3.8067933576503838</v>
      </c>
      <c r="AM172" s="511">
        <v>3.8067933576503838</v>
      </c>
      <c r="AN172" s="511">
        <v>3.8067933576503838</v>
      </c>
      <c r="AO172" s="511">
        <v>3.8067933576503838</v>
      </c>
      <c r="AP172" s="511">
        <v>3.8067933576503838</v>
      </c>
      <c r="AQ172" s="511">
        <v>3.8067933576503838</v>
      </c>
      <c r="AR172" s="511">
        <v>3.8067933576503838</v>
      </c>
      <c r="AS172" s="511">
        <v>3.8067933576503838</v>
      </c>
      <c r="AT172" s="511">
        <v>3.8067933576503838</v>
      </c>
      <c r="AU172" s="511">
        <v>3.8067933576503838</v>
      </c>
      <c r="AV172" s="511">
        <v>3.8067933576503838</v>
      </c>
      <c r="AW172" s="511">
        <v>3.8067933576503838</v>
      </c>
      <c r="AX172" s="511">
        <v>3.8067933576503838</v>
      </c>
      <c r="AY172" s="511">
        <v>3.8067933576503838</v>
      </c>
      <c r="AZ172" s="511">
        <v>3.8067933576503838</v>
      </c>
      <c r="BA172" s="511">
        <v>3.8067933576503838</v>
      </c>
      <c r="BB172" s="511">
        <v>3.8067933576503838</v>
      </c>
      <c r="BC172" s="511">
        <v>3.8067933576503838</v>
      </c>
      <c r="BD172" s="511">
        <v>3.8067933576503838</v>
      </c>
      <c r="BE172" s="511">
        <v>3.8067933576503838</v>
      </c>
      <c r="BF172" s="511">
        <v>3.8067933576503838</v>
      </c>
      <c r="BG172" s="511">
        <v>3.8067933576503838</v>
      </c>
      <c r="BH172" s="511">
        <v>3.8067933576503838</v>
      </c>
      <c r="BI172" s="512"/>
      <c r="BJ172" s="512"/>
      <c r="BK172" s="512"/>
      <c r="BL172" s="512"/>
      <c r="BM172" s="512"/>
      <c r="BN172" s="513"/>
    </row>
    <row r="173" spans="1:66" s="3" customFormat="1">
      <c r="A173" s="437">
        <v>0</v>
      </c>
      <c r="B173" s="441" t="s">
        <v>229</v>
      </c>
      <c r="C173" s="436" t="s">
        <v>230</v>
      </c>
      <c r="D173" s="207" t="s">
        <v>696</v>
      </c>
      <c r="E173" s="511">
        <v>2.8932842992986241</v>
      </c>
      <c r="F173" s="511">
        <v>2.9287436386973114</v>
      </c>
      <c r="G173" s="511">
        <v>2.9276685857516229</v>
      </c>
      <c r="H173" s="511">
        <v>2.9824726655984644</v>
      </c>
      <c r="I173" s="511">
        <v>3.0758732057189526</v>
      </c>
      <c r="J173" s="511">
        <v>3.1476228265467969</v>
      </c>
      <c r="K173" s="511">
        <v>3.2401637575575517</v>
      </c>
      <c r="L173" s="511">
        <v>3.3172575098736674</v>
      </c>
      <c r="M173" s="511">
        <v>3.3732896101687206</v>
      </c>
      <c r="N173" s="511">
        <v>3.426326580517784</v>
      </c>
      <c r="O173" s="511">
        <v>3.4764119455418632</v>
      </c>
      <c r="P173" s="511">
        <v>3.5235870824175461</v>
      </c>
      <c r="Q173" s="511">
        <v>3.5678873049229249</v>
      </c>
      <c r="R173" s="511">
        <v>3.6093469110738288</v>
      </c>
      <c r="S173" s="511">
        <v>3.6479959979886538</v>
      </c>
      <c r="T173" s="511">
        <v>3.6838621525983202</v>
      </c>
      <c r="U173" s="511">
        <v>3.7169698825294071</v>
      </c>
      <c r="V173" s="511">
        <v>3.747342596877123</v>
      </c>
      <c r="W173" s="511">
        <v>3.7749997048917008</v>
      </c>
      <c r="X173" s="511">
        <v>3.7999601312326678</v>
      </c>
      <c r="Y173" s="511">
        <v>3.8222389121578479</v>
      </c>
      <c r="Z173" s="511">
        <v>3.8418514749168629</v>
      </c>
      <c r="AA173" s="511">
        <v>3.8588089848165357</v>
      </c>
      <c r="AB173" s="511">
        <v>3.8731224487898999</v>
      </c>
      <c r="AC173" s="511">
        <v>3.8848005917127995</v>
      </c>
      <c r="AD173" s="511">
        <v>3.89385052103975</v>
      </c>
      <c r="AE173" s="511">
        <v>3.89385052103975</v>
      </c>
      <c r="AF173" s="511">
        <v>3.89385052103975</v>
      </c>
      <c r="AG173" s="511">
        <v>3.89385052103975</v>
      </c>
      <c r="AH173" s="511">
        <v>3.89385052103975</v>
      </c>
      <c r="AI173" s="511">
        <v>3.89385052103975</v>
      </c>
      <c r="AJ173" s="511">
        <v>3.89385052103975</v>
      </c>
      <c r="AK173" s="511">
        <v>3.89385052103975</v>
      </c>
      <c r="AL173" s="511">
        <v>3.89385052103975</v>
      </c>
      <c r="AM173" s="511">
        <v>3.89385052103975</v>
      </c>
      <c r="AN173" s="511">
        <v>3.89385052103975</v>
      </c>
      <c r="AO173" s="511">
        <v>3.89385052103975</v>
      </c>
      <c r="AP173" s="511">
        <v>3.89385052103975</v>
      </c>
      <c r="AQ173" s="511">
        <v>3.89385052103975</v>
      </c>
      <c r="AR173" s="511">
        <v>3.89385052103975</v>
      </c>
      <c r="AS173" s="511">
        <v>3.89385052103975</v>
      </c>
      <c r="AT173" s="511">
        <v>3.89385052103975</v>
      </c>
      <c r="AU173" s="511">
        <v>3.89385052103975</v>
      </c>
      <c r="AV173" s="511">
        <v>3.89385052103975</v>
      </c>
      <c r="AW173" s="511">
        <v>3.89385052103975</v>
      </c>
      <c r="AX173" s="511">
        <v>3.89385052103975</v>
      </c>
      <c r="AY173" s="511">
        <v>3.89385052103975</v>
      </c>
      <c r="AZ173" s="511">
        <v>3.89385052103975</v>
      </c>
      <c r="BA173" s="511">
        <v>3.89385052103975</v>
      </c>
      <c r="BB173" s="511">
        <v>3.89385052103975</v>
      </c>
      <c r="BC173" s="511">
        <v>3.89385052103975</v>
      </c>
      <c r="BD173" s="511">
        <v>3.89385052103975</v>
      </c>
      <c r="BE173" s="511">
        <v>3.89385052103975</v>
      </c>
      <c r="BF173" s="511">
        <v>3.89385052103975</v>
      </c>
      <c r="BG173" s="511">
        <v>3.89385052103975</v>
      </c>
      <c r="BH173" s="511">
        <v>3.89385052103975</v>
      </c>
      <c r="BI173" s="512"/>
      <c r="BJ173" s="512"/>
      <c r="BK173" s="512"/>
      <c r="BL173" s="512"/>
      <c r="BM173" s="512"/>
      <c r="BN173" s="513"/>
    </row>
    <row r="174" spans="1:66" s="3" customFormat="1">
      <c r="A174" s="437">
        <v>0</v>
      </c>
      <c r="B174" s="439" t="s">
        <v>58</v>
      </c>
      <c r="C174" s="436" t="s">
        <v>69</v>
      </c>
      <c r="D174" s="207" t="s">
        <v>17</v>
      </c>
      <c r="E174" s="511">
        <v>2.6119479046453562</v>
      </c>
      <c r="F174" s="511">
        <v>2.6439425875899181</v>
      </c>
      <c r="G174" s="511">
        <v>2.6429725787352805</v>
      </c>
      <c r="H174" s="511">
        <v>2.6924214845119856</v>
      </c>
      <c r="I174" s="511">
        <v>2.7766943228118843</v>
      </c>
      <c r="J174" s="511">
        <v>2.8414312071568224</v>
      </c>
      <c r="K174" s="511">
        <v>2.9249261541733484</v>
      </c>
      <c r="L174" s="511">
        <v>2.9944829581494887</v>
      </c>
      <c r="M174" s="511">
        <v>3.0450366428644511</v>
      </c>
      <c r="N174" s="511">
        <v>3.09288763932532</v>
      </c>
      <c r="O174" s="511">
        <v>3.1380752873813105</v>
      </c>
      <c r="P174" s="511">
        <v>3.1806369826165226</v>
      </c>
      <c r="Q174" s="511">
        <v>3.2206046440102263</v>
      </c>
      <c r="R174" s="511">
        <v>3.2580092685280078</v>
      </c>
      <c r="S174" s="511">
        <v>3.2928780579768766</v>
      </c>
      <c r="T174" s="511">
        <v>3.3252359448006703</v>
      </c>
      <c r="U174" s="511">
        <v>3.355105079006532</v>
      </c>
      <c r="V174" s="511">
        <v>3.3825066155045813</v>
      </c>
      <c r="W174" s="511">
        <v>3.4074580968879062</v>
      </c>
      <c r="X174" s="511">
        <v>3.4299766250578023</v>
      </c>
      <c r="Y174" s="511">
        <v>3.4500757906125146</v>
      </c>
      <c r="Z174" s="511">
        <v>3.4677695337645256</v>
      </c>
      <c r="AA174" s="511">
        <v>3.4830679467765919</v>
      </c>
      <c r="AB174" s="511">
        <v>3.4959809761909981</v>
      </c>
      <c r="AC174" s="511">
        <v>3.5065165070295037</v>
      </c>
      <c r="AD174" s="511">
        <v>3.5146809624950777</v>
      </c>
      <c r="AE174" s="511">
        <v>3.5146809624950777</v>
      </c>
      <c r="AF174" s="511">
        <v>3.5146809624950777</v>
      </c>
      <c r="AG174" s="511">
        <v>3.5146809624950777</v>
      </c>
      <c r="AH174" s="511">
        <v>3.5146809624950777</v>
      </c>
      <c r="AI174" s="511">
        <v>3.5146809624950777</v>
      </c>
      <c r="AJ174" s="511">
        <v>3.5146809624950777</v>
      </c>
      <c r="AK174" s="511">
        <v>3.5146809624950777</v>
      </c>
      <c r="AL174" s="511">
        <v>3.5146809624950777</v>
      </c>
      <c r="AM174" s="511">
        <v>3.5146809624950777</v>
      </c>
      <c r="AN174" s="511">
        <v>3.5146809624950777</v>
      </c>
      <c r="AO174" s="511">
        <v>3.5146809624950777</v>
      </c>
      <c r="AP174" s="511">
        <v>3.5146809624950777</v>
      </c>
      <c r="AQ174" s="511">
        <v>3.5146809624950777</v>
      </c>
      <c r="AR174" s="511">
        <v>3.5146809624950777</v>
      </c>
      <c r="AS174" s="511">
        <v>3.5146809624950777</v>
      </c>
      <c r="AT174" s="511">
        <v>3.5146809624950777</v>
      </c>
      <c r="AU174" s="511">
        <v>3.5146809624950777</v>
      </c>
      <c r="AV174" s="511">
        <v>3.5146809624950777</v>
      </c>
      <c r="AW174" s="511">
        <v>3.5146809624950777</v>
      </c>
      <c r="AX174" s="511">
        <v>3.5146809624950777</v>
      </c>
      <c r="AY174" s="511">
        <v>3.5146809624950777</v>
      </c>
      <c r="AZ174" s="511">
        <v>3.5146809624950777</v>
      </c>
      <c r="BA174" s="511">
        <v>3.5146809624950777</v>
      </c>
      <c r="BB174" s="511">
        <v>3.5146809624950777</v>
      </c>
      <c r="BC174" s="511">
        <v>3.5146809624950777</v>
      </c>
      <c r="BD174" s="511">
        <v>3.5146809624950777</v>
      </c>
      <c r="BE174" s="511">
        <v>3.5146809624950777</v>
      </c>
      <c r="BF174" s="511">
        <v>3.5146809624950777</v>
      </c>
      <c r="BG174" s="511">
        <v>3.5146809624950777</v>
      </c>
      <c r="BH174" s="511">
        <v>3.5146809624950777</v>
      </c>
      <c r="BI174" s="512"/>
      <c r="BJ174" s="512"/>
      <c r="BK174" s="512"/>
      <c r="BL174" s="512"/>
      <c r="BM174" s="512"/>
      <c r="BN174" s="513"/>
    </row>
    <row r="175" spans="1:66" s="3" customFormat="1">
      <c r="A175" s="437">
        <v>0</v>
      </c>
      <c r="B175" s="439" t="s">
        <v>58</v>
      </c>
      <c r="C175" s="436" t="s">
        <v>368</v>
      </c>
      <c r="D175" s="207" t="s">
        <v>61</v>
      </c>
      <c r="E175" s="511">
        <v>2.498300229954117</v>
      </c>
      <c r="F175" s="511">
        <v>2.5289187473930137</v>
      </c>
      <c r="G175" s="511">
        <v>2.5279904580361481</v>
      </c>
      <c r="H175" s="511">
        <v>2.5753128194497772</v>
      </c>
      <c r="I175" s="511">
        <v>2.6559625471372428</v>
      </c>
      <c r="J175" s="511">
        <v>2.7179170858795216</v>
      </c>
      <c r="K175" s="511">
        <v>2.7978245561825204</v>
      </c>
      <c r="L175" s="511">
        <v>2.8643936587024723</v>
      </c>
      <c r="M175" s="511">
        <v>2.912776394227591</v>
      </c>
      <c r="N175" s="511">
        <v>2.958572887593713</v>
      </c>
      <c r="O175" s="511">
        <v>3.0018207215474404</v>
      </c>
      <c r="P175" s="511">
        <v>3.0425556245547964</v>
      </c>
      <c r="Q175" s="511">
        <v>3.0808080894435856</v>
      </c>
      <c r="R175" s="511">
        <v>3.1166077319487209</v>
      </c>
      <c r="S175" s="511">
        <v>3.1499805404038841</v>
      </c>
      <c r="T175" s="511">
        <v>3.1809503356399143</v>
      </c>
      <c r="U175" s="511">
        <v>3.2095382795623775</v>
      </c>
      <c r="V175" s="511">
        <v>3.2357645855142758</v>
      </c>
      <c r="W175" s="511">
        <v>3.259646013042651</v>
      </c>
      <c r="X175" s="511">
        <v>3.2811989032589728</v>
      </c>
      <c r="Y175" s="511">
        <v>3.3004362397080622</v>
      </c>
      <c r="Z175" s="511">
        <v>3.3173713435492966</v>
      </c>
      <c r="AA175" s="511">
        <v>3.3320138558292243</v>
      </c>
      <c r="AB175" s="511">
        <v>3.3443732808414031</v>
      </c>
      <c r="AC175" s="511">
        <v>3.3544571523630471</v>
      </c>
      <c r="AD175" s="511">
        <v>3.3622716075564307</v>
      </c>
      <c r="AE175" s="511">
        <v>3.3622716075564307</v>
      </c>
      <c r="AF175" s="511">
        <v>3.3622716075564307</v>
      </c>
      <c r="AG175" s="511">
        <v>3.3622716075564307</v>
      </c>
      <c r="AH175" s="511">
        <v>3.3622716075564307</v>
      </c>
      <c r="AI175" s="511">
        <v>3.3622716075564307</v>
      </c>
      <c r="AJ175" s="511">
        <v>3.3622716075564307</v>
      </c>
      <c r="AK175" s="511">
        <v>3.3622716075564307</v>
      </c>
      <c r="AL175" s="511">
        <v>3.3622716075564307</v>
      </c>
      <c r="AM175" s="511">
        <v>3.3622716075564307</v>
      </c>
      <c r="AN175" s="511">
        <v>3.3622716075564307</v>
      </c>
      <c r="AO175" s="511">
        <v>3.3622716075564307</v>
      </c>
      <c r="AP175" s="511">
        <v>3.3622716075564307</v>
      </c>
      <c r="AQ175" s="511">
        <v>3.3622716075564307</v>
      </c>
      <c r="AR175" s="511">
        <v>3.3622716075564307</v>
      </c>
      <c r="AS175" s="511">
        <v>3.3622716075564307</v>
      </c>
      <c r="AT175" s="511">
        <v>3.3622716075564307</v>
      </c>
      <c r="AU175" s="511">
        <v>3.3622716075564307</v>
      </c>
      <c r="AV175" s="511">
        <v>3.3622716075564307</v>
      </c>
      <c r="AW175" s="511">
        <v>3.3622716075564307</v>
      </c>
      <c r="AX175" s="511">
        <v>3.3622716075564307</v>
      </c>
      <c r="AY175" s="511">
        <v>3.3622716075564307</v>
      </c>
      <c r="AZ175" s="511">
        <v>3.3622716075564307</v>
      </c>
      <c r="BA175" s="511">
        <v>3.3622716075564307</v>
      </c>
      <c r="BB175" s="511">
        <v>3.3622716075564307</v>
      </c>
      <c r="BC175" s="511">
        <v>3.3622716075564307</v>
      </c>
      <c r="BD175" s="511">
        <v>3.3622716075564307</v>
      </c>
      <c r="BE175" s="511">
        <v>3.3622716075564307</v>
      </c>
      <c r="BF175" s="511">
        <v>3.3622716075564307</v>
      </c>
      <c r="BG175" s="511">
        <v>3.3622716075564307</v>
      </c>
      <c r="BH175" s="511">
        <v>3.3622716075564307</v>
      </c>
      <c r="BI175" s="512"/>
      <c r="BJ175" s="512"/>
      <c r="BK175" s="512"/>
      <c r="BL175" s="512"/>
      <c r="BM175" s="512"/>
      <c r="BN175" s="513"/>
    </row>
    <row r="176" spans="1:66" s="3" customFormat="1" ht="15">
      <c r="A176" s="437">
        <v>0</v>
      </c>
      <c r="B176" s="439" t="s">
        <v>71</v>
      </c>
      <c r="C176" s="207" t="s">
        <v>108</v>
      </c>
      <c r="D176" s="207" t="s">
        <v>674</v>
      </c>
      <c r="E176" s="515">
        <v>2.927066194002228</v>
      </c>
      <c r="F176" s="515">
        <v>2.9575875292666409</v>
      </c>
      <c r="G176" s="515">
        <v>2.9566629956234598</v>
      </c>
      <c r="H176" s="515">
        <v>3.0037301719786513</v>
      </c>
      <c r="I176" s="515">
        <v>3.0836510164711646</v>
      </c>
      <c r="J176" s="515">
        <v>3.1448008643304117</v>
      </c>
      <c r="K176" s="515">
        <v>3.2233662147534683</v>
      </c>
      <c r="L176" s="515">
        <v>3.2885629808421406</v>
      </c>
      <c r="M176" s="515">
        <v>3.3358070644202882</v>
      </c>
      <c r="N176" s="515">
        <v>3.380418560956941</v>
      </c>
      <c r="O176" s="515">
        <v>3.4224533229982086</v>
      </c>
      <c r="P176" s="515">
        <v>3.4619634967109025</v>
      </c>
      <c r="Q176" s="515">
        <v>3.4989944350208839</v>
      </c>
      <c r="R176" s="515">
        <v>3.5335890949726676</v>
      </c>
      <c r="S176" s="515">
        <v>3.5657855162737717</v>
      </c>
      <c r="T176" s="515">
        <v>3.5956183609719976</v>
      </c>
      <c r="U176" s="515">
        <v>3.6231185483026342</v>
      </c>
      <c r="V176" s="515">
        <v>3.6483149937458674</v>
      </c>
      <c r="W176" s="515">
        <v>3.6712322814970642</v>
      </c>
      <c r="X176" s="515">
        <v>3.6918936513044169</v>
      </c>
      <c r="Y176" s="515">
        <v>3.7103182389137022</v>
      </c>
      <c r="Z176" s="515">
        <v>3.72652466984569</v>
      </c>
      <c r="AA176" s="515">
        <v>3.7405272560465752</v>
      </c>
      <c r="AB176" s="515">
        <v>3.752339425890542</v>
      </c>
      <c r="AC176" s="515">
        <v>3.7619720005854593</v>
      </c>
      <c r="AD176" s="515">
        <v>3.7694337692627098</v>
      </c>
      <c r="AE176" s="511">
        <v>3.7694337692627098</v>
      </c>
      <c r="AF176" s="511">
        <v>3.7694337692627098</v>
      </c>
      <c r="AG176" s="511">
        <v>3.7694337692627098</v>
      </c>
      <c r="AH176" s="511">
        <v>3.7694337692627098</v>
      </c>
      <c r="AI176" s="511">
        <v>3.7694337692627098</v>
      </c>
      <c r="AJ176" s="511">
        <v>3.7694337692627098</v>
      </c>
      <c r="AK176" s="511">
        <v>3.7694337692627098</v>
      </c>
      <c r="AL176" s="511">
        <v>3.7694337692627098</v>
      </c>
      <c r="AM176" s="511">
        <v>3.7694337692627098</v>
      </c>
      <c r="AN176" s="511">
        <v>3.7694337692627098</v>
      </c>
      <c r="AO176" s="511">
        <v>3.7694337692627098</v>
      </c>
      <c r="AP176" s="511">
        <v>3.7694337692627098</v>
      </c>
      <c r="AQ176" s="511">
        <v>3.7694337692627098</v>
      </c>
      <c r="AR176" s="511">
        <v>3.7694337692627098</v>
      </c>
      <c r="AS176" s="511">
        <v>3.7694337692627098</v>
      </c>
      <c r="AT176" s="511">
        <v>3.7694337692627098</v>
      </c>
      <c r="AU176" s="511">
        <v>3.7694337692627098</v>
      </c>
      <c r="AV176" s="511">
        <v>3.7694337692627098</v>
      </c>
      <c r="AW176" s="511">
        <v>3.7694337692627098</v>
      </c>
      <c r="AX176" s="511">
        <v>3.7694337692627098</v>
      </c>
      <c r="AY176" s="511">
        <v>3.7694337692627098</v>
      </c>
      <c r="AZ176" s="511">
        <v>3.7694337692627098</v>
      </c>
      <c r="BA176" s="511">
        <v>3.7694337692627098</v>
      </c>
      <c r="BB176" s="511">
        <v>3.7694337692627098</v>
      </c>
      <c r="BC176" s="511">
        <v>3.7694337692627098</v>
      </c>
      <c r="BD176" s="511">
        <v>3.7694337692627098</v>
      </c>
      <c r="BE176" s="511">
        <v>3.7694337692627098</v>
      </c>
      <c r="BF176" s="511">
        <v>3.7694337692627098</v>
      </c>
      <c r="BG176" s="511">
        <v>3.7694337692627098</v>
      </c>
      <c r="BH176" s="511">
        <v>3.7694337692627098</v>
      </c>
      <c r="BI176" s="512"/>
      <c r="BJ176" s="512"/>
      <c r="BK176" s="512"/>
      <c r="BL176" s="512"/>
      <c r="BM176" s="512"/>
      <c r="BN176" s="513"/>
    </row>
    <row r="177" spans="1:66" s="3" customFormat="1">
      <c r="A177" s="437">
        <v>0</v>
      </c>
      <c r="B177" s="439" t="s">
        <v>58</v>
      </c>
      <c r="C177" s="436" t="s">
        <v>17</v>
      </c>
      <c r="D177" s="207" t="s">
        <v>680</v>
      </c>
      <c r="E177" s="511">
        <v>2.6119479046453562</v>
      </c>
      <c r="F177" s="511">
        <v>2.6439425875899181</v>
      </c>
      <c r="G177" s="511">
        <v>2.6429725787352805</v>
      </c>
      <c r="H177" s="511">
        <v>2.6924214845119856</v>
      </c>
      <c r="I177" s="511">
        <v>2.7766943228118843</v>
      </c>
      <c r="J177" s="511">
        <v>2.8414312071568224</v>
      </c>
      <c r="K177" s="511">
        <v>2.9249261541733484</v>
      </c>
      <c r="L177" s="511">
        <v>2.9944829581494887</v>
      </c>
      <c r="M177" s="511">
        <v>3.0450366428644511</v>
      </c>
      <c r="N177" s="511">
        <v>3.09288763932532</v>
      </c>
      <c r="O177" s="511">
        <v>3.1380752873813105</v>
      </c>
      <c r="P177" s="511">
        <v>3.1806369826165226</v>
      </c>
      <c r="Q177" s="511">
        <v>3.2206046440102263</v>
      </c>
      <c r="R177" s="511">
        <v>3.2580092685280078</v>
      </c>
      <c r="S177" s="511">
        <v>3.2928780579768766</v>
      </c>
      <c r="T177" s="511">
        <v>3.3252359448006703</v>
      </c>
      <c r="U177" s="511">
        <v>3.355105079006532</v>
      </c>
      <c r="V177" s="511">
        <v>3.3825066155045813</v>
      </c>
      <c r="W177" s="511">
        <v>3.4074580968879062</v>
      </c>
      <c r="X177" s="511">
        <v>3.4299766250578023</v>
      </c>
      <c r="Y177" s="511">
        <v>3.4500757906125146</v>
      </c>
      <c r="Z177" s="511">
        <v>3.4677695337645256</v>
      </c>
      <c r="AA177" s="511">
        <v>3.4830679467765919</v>
      </c>
      <c r="AB177" s="511">
        <v>3.4959809761909981</v>
      </c>
      <c r="AC177" s="511">
        <v>3.5065165070295037</v>
      </c>
      <c r="AD177" s="511">
        <v>3.5146809624950777</v>
      </c>
      <c r="AE177" s="511">
        <v>3.5146809624950777</v>
      </c>
      <c r="AF177" s="511">
        <v>3.5146809624950777</v>
      </c>
      <c r="AG177" s="511">
        <v>3.5146809624950777</v>
      </c>
      <c r="AH177" s="511">
        <v>3.5146809624950777</v>
      </c>
      <c r="AI177" s="511">
        <v>3.5146809624950777</v>
      </c>
      <c r="AJ177" s="511">
        <v>3.5146809624950777</v>
      </c>
      <c r="AK177" s="511">
        <v>3.5146809624950777</v>
      </c>
      <c r="AL177" s="511">
        <v>3.5146809624950777</v>
      </c>
      <c r="AM177" s="511">
        <v>3.5146809624950777</v>
      </c>
      <c r="AN177" s="511">
        <v>3.5146809624950777</v>
      </c>
      <c r="AO177" s="511">
        <v>3.5146809624950777</v>
      </c>
      <c r="AP177" s="511">
        <v>3.5146809624950777</v>
      </c>
      <c r="AQ177" s="511">
        <v>3.5146809624950777</v>
      </c>
      <c r="AR177" s="511">
        <v>3.5146809624950777</v>
      </c>
      <c r="AS177" s="511">
        <v>3.5146809624950777</v>
      </c>
      <c r="AT177" s="511">
        <v>3.5146809624950777</v>
      </c>
      <c r="AU177" s="511">
        <v>3.5146809624950777</v>
      </c>
      <c r="AV177" s="511">
        <v>3.5146809624950777</v>
      </c>
      <c r="AW177" s="511">
        <v>3.5146809624950777</v>
      </c>
      <c r="AX177" s="511">
        <v>3.5146809624950777</v>
      </c>
      <c r="AY177" s="511">
        <v>3.5146809624950777</v>
      </c>
      <c r="AZ177" s="511">
        <v>3.5146809624950777</v>
      </c>
      <c r="BA177" s="511">
        <v>3.5146809624950777</v>
      </c>
      <c r="BB177" s="511">
        <v>3.5146809624950777</v>
      </c>
      <c r="BC177" s="511">
        <v>3.5146809624950777</v>
      </c>
      <c r="BD177" s="511">
        <v>3.5146809624950777</v>
      </c>
      <c r="BE177" s="511">
        <v>3.5146809624950777</v>
      </c>
      <c r="BF177" s="511">
        <v>3.5146809624950777</v>
      </c>
      <c r="BG177" s="511">
        <v>3.5146809624950777</v>
      </c>
      <c r="BH177" s="511">
        <v>3.5146809624950777</v>
      </c>
      <c r="BI177" s="512"/>
      <c r="BJ177" s="512"/>
      <c r="BK177" s="512"/>
      <c r="BL177" s="512"/>
      <c r="BM177" s="512"/>
      <c r="BN177" s="513"/>
    </row>
    <row r="178" spans="1:66" s="3" customFormat="1">
      <c r="A178" s="437">
        <v>0</v>
      </c>
      <c r="B178" s="439" t="s">
        <v>71</v>
      </c>
      <c r="C178" s="207" t="s">
        <v>109</v>
      </c>
      <c r="D178" s="207" t="s">
        <v>674</v>
      </c>
      <c r="E178" s="511">
        <v>2.7332473899838283</v>
      </c>
      <c r="F178" s="511">
        <v>2.7617477225424891</v>
      </c>
      <c r="G178" s="511">
        <v>2.7608844078786952</v>
      </c>
      <c r="H178" s="511">
        <v>2.80483498104658</v>
      </c>
      <c r="I178" s="511">
        <v>2.8794637817419901</v>
      </c>
      <c r="J178" s="511">
        <v>2.9365645273287049</v>
      </c>
      <c r="K178" s="511">
        <v>3.0099275894374471</v>
      </c>
      <c r="L178" s="511">
        <v>3.0708072822549144</v>
      </c>
      <c r="M178" s="511">
        <v>3.1149230485456618</v>
      </c>
      <c r="N178" s="511">
        <v>3.1565805473483648</v>
      </c>
      <c r="O178" s="511">
        <v>3.1958319328733338</v>
      </c>
      <c r="P178" s="511">
        <v>3.2327258983734342</v>
      </c>
      <c r="Q178" s="511">
        <v>3.2673047936822606</v>
      </c>
      <c r="R178" s="511">
        <v>3.2996087313978966</v>
      </c>
      <c r="S178" s="511">
        <v>3.3296732323881311</v>
      </c>
      <c r="T178" s="511">
        <v>3.3575306635163717</v>
      </c>
      <c r="U178" s="511">
        <v>3.3832098966678283</v>
      </c>
      <c r="V178" s="511">
        <v>3.406737932653384</v>
      </c>
      <c r="W178" s="511">
        <v>3.4281377277997378</v>
      </c>
      <c r="X178" s="511">
        <v>3.4474309830104177</v>
      </c>
      <c r="Y178" s="511">
        <v>3.4646355669374214</v>
      </c>
      <c r="Z178" s="511">
        <v>3.4797688717928343</v>
      </c>
      <c r="AA178" s="511">
        <v>3.4928442618420981</v>
      </c>
      <c r="AB178" s="511">
        <v>3.5038742762853055</v>
      </c>
      <c r="AC178" s="511">
        <v>3.5128690197925261</v>
      </c>
      <c r="AD178" s="511">
        <v>3.5198366995134522</v>
      </c>
      <c r="AE178" s="511">
        <v>3.5198366995134522</v>
      </c>
      <c r="AF178" s="511">
        <v>3.5198366995134522</v>
      </c>
      <c r="AG178" s="511">
        <v>3.5198366995134522</v>
      </c>
      <c r="AH178" s="511">
        <v>3.5198366995134522</v>
      </c>
      <c r="AI178" s="511">
        <v>3.5198366995134522</v>
      </c>
      <c r="AJ178" s="511">
        <v>3.5198366995134522</v>
      </c>
      <c r="AK178" s="511">
        <v>3.5198366995134522</v>
      </c>
      <c r="AL178" s="511">
        <v>3.5198366995134522</v>
      </c>
      <c r="AM178" s="511">
        <v>3.5198366995134522</v>
      </c>
      <c r="AN178" s="511">
        <v>3.5198366995134522</v>
      </c>
      <c r="AO178" s="511">
        <v>3.5198366995134522</v>
      </c>
      <c r="AP178" s="511">
        <v>3.5198366995134522</v>
      </c>
      <c r="AQ178" s="511">
        <v>3.5198366995134522</v>
      </c>
      <c r="AR178" s="511">
        <v>3.5198366995134522</v>
      </c>
      <c r="AS178" s="511">
        <v>3.5198366995134522</v>
      </c>
      <c r="AT178" s="511">
        <v>3.5198366995134522</v>
      </c>
      <c r="AU178" s="511">
        <v>3.5198366995134522</v>
      </c>
      <c r="AV178" s="511">
        <v>3.5198366995134522</v>
      </c>
      <c r="AW178" s="511">
        <v>3.5198366995134522</v>
      </c>
      <c r="AX178" s="511">
        <v>3.5198366995134522</v>
      </c>
      <c r="AY178" s="511">
        <v>3.5198366995134522</v>
      </c>
      <c r="AZ178" s="511">
        <v>3.5198366995134522</v>
      </c>
      <c r="BA178" s="511">
        <v>3.5198366995134522</v>
      </c>
      <c r="BB178" s="511">
        <v>3.5198366995134522</v>
      </c>
      <c r="BC178" s="511">
        <v>3.5198366995134522</v>
      </c>
      <c r="BD178" s="511">
        <v>3.5198366995134522</v>
      </c>
      <c r="BE178" s="511">
        <v>3.5198366995134522</v>
      </c>
      <c r="BF178" s="511">
        <v>3.5198366995134522</v>
      </c>
      <c r="BG178" s="511">
        <v>3.5198366995134522</v>
      </c>
      <c r="BH178" s="511">
        <v>3.5198366995134522</v>
      </c>
      <c r="BI178" s="512"/>
      <c r="BJ178" s="512"/>
      <c r="BK178" s="512"/>
      <c r="BL178" s="512"/>
      <c r="BM178" s="512"/>
      <c r="BN178" s="513"/>
    </row>
    <row r="179" spans="1:66" s="54" customFormat="1">
      <c r="A179" s="437">
        <v>0</v>
      </c>
      <c r="B179" s="439" t="s">
        <v>231</v>
      </c>
      <c r="C179" s="207" t="s">
        <v>232</v>
      </c>
      <c r="D179" s="207" t="s">
        <v>674</v>
      </c>
      <c r="E179" s="511">
        <v>3.3699089372745297</v>
      </c>
      <c r="F179" s="511">
        <v>3.4050479172866157</v>
      </c>
      <c r="G179" s="511">
        <v>3.4039835087695307</v>
      </c>
      <c r="H179" s="511">
        <v>3.458171589167796</v>
      </c>
      <c r="I179" s="511">
        <v>3.5501838465884572</v>
      </c>
      <c r="J179" s="511">
        <v>3.6205851990539757</v>
      </c>
      <c r="K179" s="511">
        <v>3.711036886512658</v>
      </c>
      <c r="L179" s="511">
        <v>3.7860974250046842</v>
      </c>
      <c r="M179" s="511">
        <v>3.8404891773366177</v>
      </c>
      <c r="N179" s="511">
        <v>3.8918500523288229</v>
      </c>
      <c r="O179" s="511">
        <v>3.9402443525907485</v>
      </c>
      <c r="P179" s="511">
        <v>3.9857321136056862</v>
      </c>
      <c r="Q179" s="511">
        <v>4.028365549850542</v>
      </c>
      <c r="R179" s="511">
        <v>4.0681941174423422</v>
      </c>
      <c r="S179" s="511">
        <v>4.1052616112056084</v>
      </c>
      <c r="T179" s="511">
        <v>4.1396079372910508</v>
      </c>
      <c r="U179" s="511">
        <v>4.1712686927779377</v>
      </c>
      <c r="V179" s="511">
        <v>4.2002771678376023</v>
      </c>
      <c r="W179" s="511">
        <v>4.2266616660662715</v>
      </c>
      <c r="X179" s="511">
        <v>4.2504489432084158</v>
      </c>
      <c r="Y179" s="511">
        <v>4.2716610301018907</v>
      </c>
      <c r="Z179" s="511">
        <v>4.2903193701664017</v>
      </c>
      <c r="AA179" s="511">
        <v>4.3064404406362158</v>
      </c>
      <c r="AB179" s="511">
        <v>4.3200397014958964</v>
      </c>
      <c r="AC179" s="511">
        <v>4.3311296111193558</v>
      </c>
      <c r="AD179" s="511">
        <v>4.3397202883663768</v>
      </c>
      <c r="AE179" s="511">
        <v>4.3397202883663768</v>
      </c>
      <c r="AF179" s="511">
        <v>4.3397202883663768</v>
      </c>
      <c r="AG179" s="511">
        <v>4.3397202883663768</v>
      </c>
      <c r="AH179" s="511">
        <v>4.3397202883663768</v>
      </c>
      <c r="AI179" s="511">
        <v>4.3397202883663768</v>
      </c>
      <c r="AJ179" s="511">
        <v>4.3397202883663768</v>
      </c>
      <c r="AK179" s="511">
        <v>4.3397202883663768</v>
      </c>
      <c r="AL179" s="511">
        <v>4.3397202883663768</v>
      </c>
      <c r="AM179" s="511">
        <v>4.3397202883663768</v>
      </c>
      <c r="AN179" s="511">
        <v>4.3397202883663768</v>
      </c>
      <c r="AO179" s="511">
        <v>4.3397202883663768</v>
      </c>
      <c r="AP179" s="511">
        <v>4.3397202883663768</v>
      </c>
      <c r="AQ179" s="511">
        <v>4.3397202883663768</v>
      </c>
      <c r="AR179" s="511">
        <v>4.3397202883663768</v>
      </c>
      <c r="AS179" s="511">
        <v>4.3397202883663768</v>
      </c>
      <c r="AT179" s="511">
        <v>4.3397202883663768</v>
      </c>
      <c r="AU179" s="511">
        <v>4.3397202883663768</v>
      </c>
      <c r="AV179" s="511">
        <v>4.3397202883663768</v>
      </c>
      <c r="AW179" s="511">
        <v>4.3397202883663768</v>
      </c>
      <c r="AX179" s="511">
        <v>4.3397202883663768</v>
      </c>
      <c r="AY179" s="511">
        <v>4.3397202883663768</v>
      </c>
      <c r="AZ179" s="511">
        <v>4.3397202883663768</v>
      </c>
      <c r="BA179" s="511">
        <v>4.3397202883663768</v>
      </c>
      <c r="BB179" s="511">
        <v>4.3397202883663768</v>
      </c>
      <c r="BC179" s="511">
        <v>4.3397202883663768</v>
      </c>
      <c r="BD179" s="511">
        <v>4.3397202883663768</v>
      </c>
      <c r="BE179" s="511">
        <v>4.3397202883663768</v>
      </c>
      <c r="BF179" s="511">
        <v>4.3397202883663768</v>
      </c>
      <c r="BG179" s="511">
        <v>4.3397202883663768</v>
      </c>
      <c r="BH179" s="511">
        <v>4.3397202883663768</v>
      </c>
      <c r="BI179" s="512"/>
      <c r="BJ179" s="512"/>
      <c r="BK179" s="512"/>
      <c r="BL179" s="512"/>
      <c r="BM179" s="512"/>
      <c r="BN179" s="513"/>
    </row>
    <row r="180" spans="1:66" s="54" customFormat="1">
      <c r="A180" s="437">
        <v>0</v>
      </c>
      <c r="B180" s="439" t="s">
        <v>233</v>
      </c>
      <c r="C180" s="207" t="s">
        <v>234</v>
      </c>
      <c r="D180" s="207" t="s">
        <v>674</v>
      </c>
      <c r="E180" s="511">
        <v>3.3082949056562616</v>
      </c>
      <c r="F180" s="511">
        <v>3.3427914189828085</v>
      </c>
      <c r="G180" s="511">
        <v>3.3417464716740968</v>
      </c>
      <c r="H180" s="511">
        <v>3.3949437994552629</v>
      </c>
      <c r="I180" s="511">
        <v>3.4852737425334568</v>
      </c>
      <c r="J180" s="511">
        <v>3.5543879055711542</v>
      </c>
      <c r="K180" s="511">
        <v>3.6431858115079203</v>
      </c>
      <c r="L180" s="511">
        <v>3.7168739739274725</v>
      </c>
      <c r="M180" s="511">
        <v>3.7702712497882813</v>
      </c>
      <c r="N180" s="511">
        <v>3.8206930636264271</v>
      </c>
      <c r="O180" s="511">
        <v>3.8682025423688451</v>
      </c>
      <c r="P180" s="511">
        <v>3.9128586238346954</v>
      </c>
      <c r="Q180" s="511">
        <v>3.9547125678328228</v>
      </c>
      <c r="R180" s="511">
        <v>3.993812926244912</v>
      </c>
      <c r="S180" s="511">
        <v>4.030202693168893</v>
      </c>
      <c r="T180" s="511">
        <v>4.0639210451277963</v>
      </c>
      <c r="U180" s="511">
        <v>4.0950029283585074</v>
      </c>
      <c r="V180" s="511">
        <v>4.1234810243685329</v>
      </c>
      <c r="W180" s="511">
        <v>4.1493831192627635</v>
      </c>
      <c r="X180" s="511">
        <v>4.1727354795946239</v>
      </c>
      <c r="Y180" s="511">
        <v>4.1935597333991721</v>
      </c>
      <c r="Z180" s="511">
        <v>4.2118769320334319</v>
      </c>
      <c r="AA180" s="511">
        <v>4.2277032514686814</v>
      </c>
      <c r="AB180" s="511">
        <v>4.2410538690254755</v>
      </c>
      <c r="AC180" s="511">
        <v>4.2519410152939292</v>
      </c>
      <c r="AD180" s="511">
        <v>4.2603746241247489</v>
      </c>
      <c r="AE180" s="511">
        <v>4.2603746241247489</v>
      </c>
      <c r="AF180" s="511">
        <v>4.2603746241247489</v>
      </c>
      <c r="AG180" s="511">
        <v>4.2603746241247489</v>
      </c>
      <c r="AH180" s="511">
        <v>4.2603746241247489</v>
      </c>
      <c r="AI180" s="511">
        <v>4.2603746241247489</v>
      </c>
      <c r="AJ180" s="511">
        <v>4.2603746241247489</v>
      </c>
      <c r="AK180" s="511">
        <v>4.2603746241247489</v>
      </c>
      <c r="AL180" s="511">
        <v>4.2603746241247489</v>
      </c>
      <c r="AM180" s="511">
        <v>4.2603746241247489</v>
      </c>
      <c r="AN180" s="511">
        <v>4.2603746241247489</v>
      </c>
      <c r="AO180" s="511">
        <v>4.2603746241247489</v>
      </c>
      <c r="AP180" s="511">
        <v>4.2603746241247489</v>
      </c>
      <c r="AQ180" s="511">
        <v>4.2603746241247489</v>
      </c>
      <c r="AR180" s="511">
        <v>4.2603746241247489</v>
      </c>
      <c r="AS180" s="511">
        <v>4.2603746241247489</v>
      </c>
      <c r="AT180" s="511">
        <v>4.2603746241247489</v>
      </c>
      <c r="AU180" s="511">
        <v>4.2603746241247489</v>
      </c>
      <c r="AV180" s="511">
        <v>4.2603746241247489</v>
      </c>
      <c r="AW180" s="511">
        <v>4.2603746241247489</v>
      </c>
      <c r="AX180" s="511">
        <v>4.2603746241247489</v>
      </c>
      <c r="AY180" s="511">
        <v>4.2603746241247489</v>
      </c>
      <c r="AZ180" s="511">
        <v>4.2603746241247489</v>
      </c>
      <c r="BA180" s="511">
        <v>4.2603746241247489</v>
      </c>
      <c r="BB180" s="511">
        <v>4.2603746241247489</v>
      </c>
      <c r="BC180" s="511">
        <v>4.2603746241247489</v>
      </c>
      <c r="BD180" s="511">
        <v>4.2603746241247489</v>
      </c>
      <c r="BE180" s="511">
        <v>4.2603746241247489</v>
      </c>
      <c r="BF180" s="511">
        <v>4.2603746241247489</v>
      </c>
      <c r="BG180" s="511">
        <v>4.2603746241247489</v>
      </c>
      <c r="BH180" s="511">
        <v>4.2603746241247489</v>
      </c>
      <c r="BI180" s="512"/>
      <c r="BJ180" s="512"/>
      <c r="BK180" s="512"/>
      <c r="BL180" s="512"/>
      <c r="BM180" s="512"/>
      <c r="BN180" s="513"/>
    </row>
    <row r="181" spans="1:66" s="54" customFormat="1">
      <c r="A181" s="437">
        <v>0</v>
      </c>
      <c r="B181" s="439" t="s">
        <v>71</v>
      </c>
      <c r="C181" s="443" t="s">
        <v>598</v>
      </c>
      <c r="D181" s="207" t="s">
        <v>109</v>
      </c>
      <c r="E181" s="511">
        <v>2.7332473899838283</v>
      </c>
      <c r="F181" s="511">
        <v>2.7617477225424891</v>
      </c>
      <c r="G181" s="511">
        <v>2.7608844078786952</v>
      </c>
      <c r="H181" s="511">
        <v>2.80483498104658</v>
      </c>
      <c r="I181" s="511">
        <v>2.8794637817419901</v>
      </c>
      <c r="J181" s="511">
        <v>2.9365645273287049</v>
      </c>
      <c r="K181" s="511">
        <v>3.0099275894374471</v>
      </c>
      <c r="L181" s="511">
        <v>3.0708072822549144</v>
      </c>
      <c r="M181" s="511">
        <v>3.1149230485456618</v>
      </c>
      <c r="N181" s="511">
        <v>3.1565805473483648</v>
      </c>
      <c r="O181" s="511">
        <v>3.1958319328733338</v>
      </c>
      <c r="P181" s="511">
        <v>3.2327258983734342</v>
      </c>
      <c r="Q181" s="511">
        <v>3.2673047936822606</v>
      </c>
      <c r="R181" s="511">
        <v>3.2996087313978966</v>
      </c>
      <c r="S181" s="511">
        <v>3.3296732323881311</v>
      </c>
      <c r="T181" s="511">
        <v>3.3575306635163717</v>
      </c>
      <c r="U181" s="511">
        <v>3.3832098966678283</v>
      </c>
      <c r="V181" s="511">
        <v>3.406737932653384</v>
      </c>
      <c r="W181" s="511">
        <v>3.4281377277997378</v>
      </c>
      <c r="X181" s="511">
        <v>3.4474309830104177</v>
      </c>
      <c r="Y181" s="511">
        <v>3.4646355669374214</v>
      </c>
      <c r="Z181" s="511">
        <v>3.4797688717928343</v>
      </c>
      <c r="AA181" s="511">
        <v>3.4928442618420981</v>
      </c>
      <c r="AB181" s="511">
        <v>3.5038742762853055</v>
      </c>
      <c r="AC181" s="511">
        <v>3.5128690197925261</v>
      </c>
      <c r="AD181" s="511">
        <v>3.5198366995134522</v>
      </c>
      <c r="AE181" s="511">
        <v>3.5198366995134522</v>
      </c>
      <c r="AF181" s="511">
        <v>3.5198366995134522</v>
      </c>
      <c r="AG181" s="511">
        <v>3.5198366995134522</v>
      </c>
      <c r="AH181" s="511">
        <v>3.5198366995134522</v>
      </c>
      <c r="AI181" s="511">
        <v>3.5198366995134522</v>
      </c>
      <c r="AJ181" s="511">
        <v>3.5198366995134522</v>
      </c>
      <c r="AK181" s="511">
        <v>3.5198366995134522</v>
      </c>
      <c r="AL181" s="511">
        <v>3.5198366995134522</v>
      </c>
      <c r="AM181" s="511">
        <v>3.5198366995134522</v>
      </c>
      <c r="AN181" s="511">
        <v>3.5198366995134522</v>
      </c>
      <c r="AO181" s="511">
        <v>3.5198366995134522</v>
      </c>
      <c r="AP181" s="511">
        <v>3.5198366995134522</v>
      </c>
      <c r="AQ181" s="511">
        <v>3.5198366995134522</v>
      </c>
      <c r="AR181" s="511">
        <v>3.5198366995134522</v>
      </c>
      <c r="AS181" s="511">
        <v>3.5198366995134522</v>
      </c>
      <c r="AT181" s="511">
        <v>3.5198366995134522</v>
      </c>
      <c r="AU181" s="511">
        <v>3.5198366995134522</v>
      </c>
      <c r="AV181" s="511">
        <v>3.5198366995134522</v>
      </c>
      <c r="AW181" s="511">
        <v>3.5198366995134522</v>
      </c>
      <c r="AX181" s="511">
        <v>3.5198366995134522</v>
      </c>
      <c r="AY181" s="511">
        <v>3.5198366995134522</v>
      </c>
      <c r="AZ181" s="511">
        <v>3.5198366995134522</v>
      </c>
      <c r="BA181" s="511">
        <v>3.5198366995134522</v>
      </c>
      <c r="BB181" s="511">
        <v>3.5198366995134522</v>
      </c>
      <c r="BC181" s="511">
        <v>3.5198366995134522</v>
      </c>
      <c r="BD181" s="511">
        <v>3.5198366995134522</v>
      </c>
      <c r="BE181" s="511">
        <v>3.5198366995134522</v>
      </c>
      <c r="BF181" s="511">
        <v>3.5198366995134522</v>
      </c>
      <c r="BG181" s="511">
        <v>3.5198366995134522</v>
      </c>
      <c r="BH181" s="511">
        <v>3.5198366995134522</v>
      </c>
      <c r="BI181" s="512"/>
      <c r="BJ181" s="512"/>
      <c r="BK181" s="512"/>
      <c r="BL181" s="512"/>
      <c r="BM181" s="512"/>
      <c r="BN181" s="513"/>
    </row>
    <row r="182" spans="1:66" s="54" customFormat="1">
      <c r="A182" s="437">
        <v>0</v>
      </c>
      <c r="B182" s="439" t="s">
        <v>235</v>
      </c>
      <c r="C182" s="443" t="s">
        <v>236</v>
      </c>
      <c r="D182" s="436" t="s">
        <v>108</v>
      </c>
      <c r="E182" s="522">
        <v>2.927066194002228</v>
      </c>
      <c r="F182" s="522">
        <v>2.9575875292666409</v>
      </c>
      <c r="G182" s="522">
        <v>2.9566629956234598</v>
      </c>
      <c r="H182" s="522">
        <v>3.0037301719786513</v>
      </c>
      <c r="I182" s="522">
        <v>3.0836510164711646</v>
      </c>
      <c r="J182" s="522">
        <v>3.1448008643304117</v>
      </c>
      <c r="K182" s="522">
        <v>3.2233662147534683</v>
      </c>
      <c r="L182" s="522">
        <v>3.2885629808421406</v>
      </c>
      <c r="M182" s="522">
        <v>3.3358070644202882</v>
      </c>
      <c r="N182" s="522">
        <v>3.380418560956941</v>
      </c>
      <c r="O182" s="522">
        <v>3.4224533229982086</v>
      </c>
      <c r="P182" s="522">
        <v>3.4619634967109025</v>
      </c>
      <c r="Q182" s="522">
        <v>3.4989944350208839</v>
      </c>
      <c r="R182" s="522">
        <v>3.5335890949726676</v>
      </c>
      <c r="S182" s="522">
        <v>3.5657855162737717</v>
      </c>
      <c r="T182" s="522">
        <v>3.5956183609719976</v>
      </c>
      <c r="U182" s="522">
        <v>3.6231185483026342</v>
      </c>
      <c r="V182" s="522">
        <v>3.6483149937458674</v>
      </c>
      <c r="W182" s="522">
        <v>3.6712322814970642</v>
      </c>
      <c r="X182" s="522">
        <v>3.6918936513044169</v>
      </c>
      <c r="Y182" s="522">
        <v>3.7103182389137022</v>
      </c>
      <c r="Z182" s="522">
        <v>3.72652466984569</v>
      </c>
      <c r="AA182" s="522">
        <v>3.7405272560465752</v>
      </c>
      <c r="AB182" s="522">
        <v>3.752339425890542</v>
      </c>
      <c r="AC182" s="522">
        <v>3.7619720005854593</v>
      </c>
      <c r="AD182" s="522">
        <v>3.7694337692627098</v>
      </c>
      <c r="AE182" s="522">
        <v>3.7694337692627098</v>
      </c>
      <c r="AF182" s="522">
        <v>3.7694337692627098</v>
      </c>
      <c r="AG182" s="522">
        <v>3.7694337692627098</v>
      </c>
      <c r="AH182" s="522">
        <v>3.7694337692627098</v>
      </c>
      <c r="AI182" s="522">
        <v>3.7694337692627098</v>
      </c>
      <c r="AJ182" s="522">
        <v>3.7694337692627098</v>
      </c>
      <c r="AK182" s="522">
        <v>3.7694337692627098</v>
      </c>
      <c r="AL182" s="522">
        <v>3.7694337692627098</v>
      </c>
      <c r="AM182" s="522">
        <v>3.7694337692627098</v>
      </c>
      <c r="AN182" s="522">
        <v>3.7694337692627098</v>
      </c>
      <c r="AO182" s="522">
        <v>3.7694337692627098</v>
      </c>
      <c r="AP182" s="522">
        <v>3.7694337692627098</v>
      </c>
      <c r="AQ182" s="522">
        <v>3.7694337692627098</v>
      </c>
      <c r="AR182" s="522">
        <v>3.7694337692627098</v>
      </c>
      <c r="AS182" s="522">
        <v>3.7694337692627098</v>
      </c>
      <c r="AT182" s="522">
        <v>3.7694337692627098</v>
      </c>
      <c r="AU182" s="522">
        <v>3.7694337692627098</v>
      </c>
      <c r="AV182" s="522">
        <v>3.7694337692627098</v>
      </c>
      <c r="AW182" s="522">
        <v>3.7694337692627098</v>
      </c>
      <c r="AX182" s="522">
        <v>3.7694337692627098</v>
      </c>
      <c r="AY182" s="522">
        <v>3.7694337692627098</v>
      </c>
      <c r="AZ182" s="522">
        <v>3.7694337692627098</v>
      </c>
      <c r="BA182" s="522">
        <v>3.7694337692627098</v>
      </c>
      <c r="BB182" s="522">
        <v>3.7694337692627098</v>
      </c>
      <c r="BC182" s="522">
        <v>3.7694337692627098</v>
      </c>
      <c r="BD182" s="522">
        <v>3.7694337692627098</v>
      </c>
      <c r="BE182" s="522">
        <v>3.7694337692627098</v>
      </c>
      <c r="BF182" s="522">
        <v>3.7694337692627098</v>
      </c>
      <c r="BG182" s="522">
        <v>3.7694337692627098</v>
      </c>
      <c r="BH182" s="522">
        <v>3.7694337692627098</v>
      </c>
      <c r="BI182" s="523"/>
      <c r="BJ182" s="523"/>
      <c r="BK182" s="523"/>
      <c r="BL182" s="523"/>
      <c r="BM182" s="523"/>
      <c r="BN182" s="524"/>
    </row>
    <row r="183" spans="1:66" s="107" customFormat="1">
      <c r="A183" s="437">
        <v>0</v>
      </c>
      <c r="B183" s="439" t="s">
        <v>238</v>
      </c>
      <c r="C183" s="443" t="s">
        <v>26</v>
      </c>
      <c r="D183" s="207" t="s">
        <v>674</v>
      </c>
      <c r="E183" s="500">
        <v>2.5900589146424182</v>
      </c>
      <c r="F183" s="500">
        <v>2.6170661810480653</v>
      </c>
      <c r="G183" s="500">
        <v>2.6162480934321053</v>
      </c>
      <c r="H183" s="500">
        <v>2.6578961982667715</v>
      </c>
      <c r="I183" s="500">
        <v>2.7286153696226298</v>
      </c>
      <c r="J183" s="500">
        <v>2.7827247399202357</v>
      </c>
      <c r="K183" s="500">
        <v>2.8522444817908523</v>
      </c>
      <c r="L183" s="500">
        <v>2.9099348290607008</v>
      </c>
      <c r="M183" s="500">
        <v>2.951739472934634</v>
      </c>
      <c r="N183" s="500">
        <v>2.9912146322381923</v>
      </c>
      <c r="O183" s="500">
        <v>3.0284097289438781</v>
      </c>
      <c r="P183" s="500">
        <v>3.0633709053782625</v>
      </c>
      <c r="Q183" s="500">
        <v>3.0961382927656307</v>
      </c>
      <c r="R183" s="500">
        <v>3.1267499022983234</v>
      </c>
      <c r="S183" s="500">
        <v>3.1552393939884604</v>
      </c>
      <c r="T183" s="500">
        <v>3.1816374390747355</v>
      </c>
      <c r="U183" s="500">
        <v>3.2059713969114263</v>
      </c>
      <c r="V183" s="500">
        <v>3.2282668537997159</v>
      </c>
      <c r="W183" s="500">
        <v>3.248545563437728</v>
      </c>
      <c r="X183" s="500">
        <v>3.2668280898691129</v>
      </c>
      <c r="Y183" s="500">
        <v>3.2831313656487389</v>
      </c>
      <c r="Z183" s="500">
        <v>3.2974718718511413</v>
      </c>
      <c r="AA183" s="500">
        <v>3.3098622726189704</v>
      </c>
      <c r="AB183" s="500">
        <v>3.3203144502527824</v>
      </c>
      <c r="AC183" s="500">
        <v>3.3288379800624779</v>
      </c>
      <c r="AD183" s="500">
        <v>3.335440639244259</v>
      </c>
      <c r="AE183" s="500">
        <v>3.335440639244259</v>
      </c>
      <c r="AF183" s="500">
        <v>3.335440639244259</v>
      </c>
      <c r="AG183" s="500">
        <v>3.335440639244259</v>
      </c>
      <c r="AH183" s="500">
        <v>3.335440639244259</v>
      </c>
      <c r="AI183" s="500">
        <v>3.335440639244259</v>
      </c>
      <c r="AJ183" s="500">
        <v>3.335440639244259</v>
      </c>
      <c r="AK183" s="500">
        <v>3.335440639244259</v>
      </c>
      <c r="AL183" s="500">
        <v>3.335440639244259</v>
      </c>
      <c r="AM183" s="500">
        <v>3.335440639244259</v>
      </c>
      <c r="AN183" s="500">
        <v>3.335440639244259</v>
      </c>
      <c r="AO183" s="500">
        <v>3.335440639244259</v>
      </c>
      <c r="AP183" s="500">
        <v>3.335440639244259</v>
      </c>
      <c r="AQ183" s="500">
        <v>3.335440639244259</v>
      </c>
      <c r="AR183" s="500">
        <v>3.335440639244259</v>
      </c>
      <c r="AS183" s="500">
        <v>3.335440639244259</v>
      </c>
      <c r="AT183" s="500">
        <v>3.335440639244259</v>
      </c>
      <c r="AU183" s="500">
        <v>3.335440639244259</v>
      </c>
      <c r="AV183" s="500">
        <v>3.335440639244259</v>
      </c>
      <c r="AW183" s="500">
        <v>3.335440639244259</v>
      </c>
      <c r="AX183" s="500">
        <v>3.335440639244259</v>
      </c>
      <c r="AY183" s="500">
        <v>3.335440639244259</v>
      </c>
      <c r="AZ183" s="500">
        <v>3.335440639244259</v>
      </c>
      <c r="BA183" s="500">
        <v>3.335440639244259</v>
      </c>
      <c r="BB183" s="500">
        <v>3.335440639244259</v>
      </c>
      <c r="BC183" s="500">
        <v>3.335440639244259</v>
      </c>
      <c r="BD183" s="500">
        <v>3.335440639244259</v>
      </c>
      <c r="BE183" s="500">
        <v>3.335440639244259</v>
      </c>
      <c r="BF183" s="500">
        <v>3.335440639244259</v>
      </c>
      <c r="BG183" s="500">
        <v>3.335440639244259</v>
      </c>
      <c r="BH183" s="500">
        <v>3.335440639244259</v>
      </c>
      <c r="BI183" s="54"/>
      <c r="BJ183" s="54"/>
      <c r="BK183" s="54"/>
      <c r="BL183" s="54"/>
      <c r="BM183" s="54"/>
      <c r="BN183" s="54"/>
    </row>
    <row r="184" spans="1:66" s="107" customFormat="1">
      <c r="A184" s="437">
        <v>0</v>
      </c>
      <c r="B184" s="439" t="s">
        <v>239</v>
      </c>
      <c r="C184" s="443" t="s">
        <v>40</v>
      </c>
      <c r="D184" s="207" t="s">
        <v>675</v>
      </c>
      <c r="E184" s="500">
        <v>2.4188189711983408</v>
      </c>
      <c r="F184" s="500">
        <v>2.4484633870148222</v>
      </c>
      <c r="G184" s="500">
        <v>2.44756463038012</v>
      </c>
      <c r="H184" s="500">
        <v>2.493381471837679</v>
      </c>
      <c r="I184" s="500">
        <v>2.5714653982663309</v>
      </c>
      <c r="J184" s="500">
        <v>2.6314489069995544</v>
      </c>
      <c r="K184" s="500">
        <v>2.7088141903197704</v>
      </c>
      <c r="L184" s="500">
        <v>2.7732654544794286</v>
      </c>
      <c r="M184" s="500">
        <v>2.8201089351642055</v>
      </c>
      <c r="N184" s="500">
        <v>2.8644484527450724</v>
      </c>
      <c r="O184" s="500">
        <v>2.9063203943060882</v>
      </c>
      <c r="P184" s="500">
        <v>2.9457593516430642</v>
      </c>
      <c r="Q184" s="500">
        <v>2.9827948474808887</v>
      </c>
      <c r="R184" s="500">
        <v>3.01745555535551</v>
      </c>
      <c r="S184" s="500">
        <v>3.0497666368042755</v>
      </c>
      <c r="T184" s="500">
        <v>3.0797511548189154</v>
      </c>
      <c r="U184" s="500">
        <v>3.1074295980572919</v>
      </c>
      <c r="V184" s="500">
        <v>3.1328215367924011</v>
      </c>
      <c r="W184" s="500">
        <v>3.1559431973808056</v>
      </c>
      <c r="X184" s="500">
        <v>3.1768104010556626</v>
      </c>
      <c r="Y184" s="500">
        <v>3.1954357183015554</v>
      </c>
      <c r="Z184" s="500">
        <v>3.2118320464767103</v>
      </c>
      <c r="AA184" s="500">
        <v>3.2260087199061256</v>
      </c>
      <c r="AB184" s="500">
        <v>3.23797494051249</v>
      </c>
      <c r="AC184" s="500">
        <v>3.2477380023924174</v>
      </c>
      <c r="AD184" s="500">
        <v>3.2553038474596785</v>
      </c>
      <c r="AE184" s="500">
        <v>3.2553038474596785</v>
      </c>
      <c r="AF184" s="500">
        <v>3.2553038474596785</v>
      </c>
      <c r="AG184" s="500">
        <v>3.2553038474596785</v>
      </c>
      <c r="AH184" s="500">
        <v>3.2553038474596785</v>
      </c>
      <c r="AI184" s="500">
        <v>3.2553038474596785</v>
      </c>
      <c r="AJ184" s="500">
        <v>3.2553038474596785</v>
      </c>
      <c r="AK184" s="500">
        <v>3.2553038474596785</v>
      </c>
      <c r="AL184" s="500">
        <v>3.2553038474596785</v>
      </c>
      <c r="AM184" s="500">
        <v>3.2553038474596785</v>
      </c>
      <c r="AN184" s="500">
        <v>3.2553038474596785</v>
      </c>
      <c r="AO184" s="500">
        <v>3.2553038474596785</v>
      </c>
      <c r="AP184" s="500">
        <v>3.2553038474596785</v>
      </c>
      <c r="AQ184" s="500">
        <v>3.2553038474596785</v>
      </c>
      <c r="AR184" s="500">
        <v>3.2553038474596785</v>
      </c>
      <c r="AS184" s="500">
        <v>3.2553038474596785</v>
      </c>
      <c r="AT184" s="500">
        <v>3.2553038474596785</v>
      </c>
      <c r="AU184" s="500">
        <v>3.2553038474596785</v>
      </c>
      <c r="AV184" s="500">
        <v>3.2553038474596785</v>
      </c>
      <c r="AW184" s="500">
        <v>3.2553038474596785</v>
      </c>
      <c r="AX184" s="500">
        <v>3.2553038474596785</v>
      </c>
      <c r="AY184" s="500">
        <v>3.2553038474596785</v>
      </c>
      <c r="AZ184" s="500">
        <v>3.2553038474596785</v>
      </c>
      <c r="BA184" s="500">
        <v>3.2553038474596785</v>
      </c>
      <c r="BB184" s="500">
        <v>3.2553038474596785</v>
      </c>
      <c r="BC184" s="500">
        <v>3.2553038474596785</v>
      </c>
      <c r="BD184" s="500">
        <v>3.2553038474596785</v>
      </c>
      <c r="BE184" s="500">
        <v>3.2553038474596785</v>
      </c>
      <c r="BF184" s="500">
        <v>3.2553038474596785</v>
      </c>
      <c r="BG184" s="500">
        <v>3.2553038474596785</v>
      </c>
      <c r="BH184" s="500">
        <v>3.2553038474596785</v>
      </c>
      <c r="BI184" s="54"/>
      <c r="BJ184" s="54"/>
      <c r="BK184" s="54"/>
      <c r="BL184" s="54"/>
      <c r="BM184" s="54"/>
      <c r="BN184" s="525"/>
    </row>
    <row r="185" spans="1:66">
      <c r="A185" s="437">
        <v>0</v>
      </c>
      <c r="B185" s="439"/>
      <c r="C185" s="443" t="s">
        <v>699</v>
      </c>
      <c r="D185" s="514" t="s">
        <v>197</v>
      </c>
      <c r="E185" s="500">
        <v>7.1766263853641838</v>
      </c>
      <c r="F185" s="500">
        <v>7.2330149844108735</v>
      </c>
      <c r="G185" s="500">
        <v>7.231309000296009</v>
      </c>
      <c r="H185" s="500">
        <v>7.3179938393143216</v>
      </c>
      <c r="I185" s="500">
        <v>7.4644270949671165</v>
      </c>
      <c r="J185" s="500">
        <v>7.5758387507811733</v>
      </c>
      <c r="K185" s="500">
        <v>7.7182034174173904</v>
      </c>
      <c r="L185" s="500">
        <v>7.8356974473123557</v>
      </c>
      <c r="M185" s="500">
        <v>7.9204808300625684</v>
      </c>
      <c r="N185" s="500">
        <v>8.0002695757950431</v>
      </c>
      <c r="O185" s="500">
        <v>8.0752135212696938</v>
      </c>
      <c r="P185" s="500">
        <v>8.1454505781250859</v>
      </c>
      <c r="Q185" s="500">
        <v>8.2111018403059983</v>
      </c>
      <c r="R185" s="500">
        <v>8.2722799186037772</v>
      </c>
      <c r="S185" s="500">
        <v>8.3290849000767189</v>
      </c>
      <c r="T185" s="500">
        <v>8.3816074574837565</v>
      </c>
      <c r="U185" s="500">
        <v>8.4299285311988807</v>
      </c>
      <c r="V185" s="500">
        <v>8.4741226648297108</v>
      </c>
      <c r="W185" s="500">
        <v>8.5142541592827605</v>
      </c>
      <c r="X185" s="500">
        <v>8.5503825201276236</v>
      </c>
      <c r="Y185" s="500">
        <v>8.5825578041953889</v>
      </c>
      <c r="Z185" s="500">
        <v>8.6108270546595609</v>
      </c>
      <c r="AA185" s="500">
        <v>8.6352277893973675</v>
      </c>
      <c r="AB185" s="500">
        <v>8.6557940971896041</v>
      </c>
      <c r="AC185" s="500">
        <v>8.6725537220130402</v>
      </c>
      <c r="AD185" s="500">
        <v>8.6855291410197992</v>
      </c>
      <c r="AE185" s="500">
        <v>8.6855291410197992</v>
      </c>
      <c r="AF185" s="500">
        <v>8.6855291410197992</v>
      </c>
      <c r="AG185" s="500">
        <v>8.6855291410197992</v>
      </c>
      <c r="AH185" s="500">
        <v>8.6855291410197992</v>
      </c>
      <c r="AI185" s="500">
        <v>8.6855291410197992</v>
      </c>
      <c r="AJ185" s="500">
        <v>8.6855291410197992</v>
      </c>
      <c r="AK185" s="500">
        <v>8.6855291410197992</v>
      </c>
      <c r="AL185" s="500">
        <v>8.6855291410197992</v>
      </c>
      <c r="AM185" s="500">
        <v>8.6855291410197992</v>
      </c>
      <c r="AN185" s="500">
        <v>8.6855291410197992</v>
      </c>
      <c r="AO185" s="500">
        <v>8.6855291410197992</v>
      </c>
      <c r="AP185" s="500">
        <v>8.6855291410197992</v>
      </c>
      <c r="AQ185" s="500">
        <v>8.6855291410197992</v>
      </c>
      <c r="AR185" s="500">
        <v>8.6855291410197992</v>
      </c>
      <c r="AS185" s="500">
        <v>8.6855291410197992</v>
      </c>
      <c r="AT185" s="500">
        <v>8.6855291410197992</v>
      </c>
      <c r="AU185" s="500">
        <v>8.6855291410197992</v>
      </c>
      <c r="AV185" s="500">
        <v>8.6855291410197992</v>
      </c>
      <c r="AW185" s="500">
        <v>8.6855291410197992</v>
      </c>
      <c r="AX185" s="500">
        <v>8.6855291410197992</v>
      </c>
      <c r="AY185" s="500">
        <v>8.6855291410197992</v>
      </c>
      <c r="AZ185" s="500">
        <v>8.6855291410197992</v>
      </c>
      <c r="BA185" s="500">
        <v>8.6855291410197992</v>
      </c>
      <c r="BB185" s="500">
        <v>8.6855291410197992</v>
      </c>
      <c r="BC185" s="500">
        <v>8.6855291410197992</v>
      </c>
      <c r="BD185" s="500">
        <v>8.6855291410197992</v>
      </c>
      <c r="BE185" s="500">
        <v>8.6855291410197992</v>
      </c>
      <c r="BF185" s="500">
        <v>8.6855291410197992</v>
      </c>
      <c r="BG185" s="500">
        <v>8.6855291410197992</v>
      </c>
      <c r="BH185" s="500">
        <v>8.6855291410197992</v>
      </c>
      <c r="BI185" s="54"/>
      <c r="BJ185" s="54"/>
      <c r="BK185" s="54"/>
      <c r="BL185" s="54"/>
      <c r="BM185" s="54"/>
      <c r="BN185" s="525"/>
    </row>
    <row r="186" spans="1:66">
      <c r="A186" s="437">
        <v>0</v>
      </c>
      <c r="B186" s="439" t="s">
        <v>196</v>
      </c>
      <c r="C186" s="443" t="s">
        <v>203</v>
      </c>
      <c r="D186" s="207" t="s">
        <v>674</v>
      </c>
      <c r="E186" s="35">
        <v>3.1205286370440364</v>
      </c>
      <c r="F186" s="35">
        <v>3.153067259138945</v>
      </c>
      <c r="G186" s="35">
        <v>3.1520816190754002</v>
      </c>
      <c r="H186" s="35">
        <v>3.2022596683392446</v>
      </c>
      <c r="I186" s="35">
        <v>3.2874628265208599</v>
      </c>
      <c r="J186" s="35">
        <v>3.3526543318536297</v>
      </c>
      <c r="K186" s="35">
        <v>3.4364124055100813</v>
      </c>
      <c r="L186" s="35">
        <v>3.505918307371557</v>
      </c>
      <c r="M186" s="35">
        <v>3.5562849564205603</v>
      </c>
      <c r="N186" s="35">
        <v>3.6038450193836975</v>
      </c>
      <c r="O186" s="35">
        <v>3.6486580403430064</v>
      </c>
      <c r="P186" s="35">
        <v>3.6907796120306173</v>
      </c>
      <c r="Q186" s="35">
        <v>3.7302580849430815</v>
      </c>
      <c r="R186" s="35">
        <v>3.7671392553414642</v>
      </c>
      <c r="S186" s="35">
        <v>3.8014636771417978</v>
      </c>
      <c r="T186" s="35">
        <v>3.8332683033562849</v>
      </c>
      <c r="U186" s="35">
        <v>3.8625860968059751</v>
      </c>
      <c r="V186" s="35">
        <v>3.8894478841199884</v>
      </c>
      <c r="W186" s="35">
        <v>3.9138798743693122</v>
      </c>
      <c r="X186" s="35">
        <v>3.93590684331744</v>
      </c>
      <c r="Y186" s="35">
        <v>3.9555491914742089</v>
      </c>
      <c r="Z186" s="35">
        <v>3.9728267754014777</v>
      </c>
      <c r="AA186" s="35">
        <v>3.9877548529837594</v>
      </c>
      <c r="AB186" s="35">
        <v>4.0003477401344689</v>
      </c>
      <c r="AC186" s="35">
        <v>4.0106169732818255</v>
      </c>
      <c r="AD186" s="35">
        <v>4.0185719224688548</v>
      </c>
      <c r="AE186" s="35">
        <v>4.0185719224688548</v>
      </c>
      <c r="AF186" s="35">
        <v>4.0185719224688548</v>
      </c>
      <c r="AG186" s="35">
        <v>4.0185719224688548</v>
      </c>
      <c r="AH186" s="35">
        <v>4.0185719224688548</v>
      </c>
      <c r="AI186" s="35">
        <v>4.0185719224688548</v>
      </c>
      <c r="AJ186" s="35">
        <v>4.0185719224688548</v>
      </c>
      <c r="AK186" s="35">
        <v>4.0185719224688548</v>
      </c>
      <c r="AL186" s="35">
        <v>4.0185719224688548</v>
      </c>
      <c r="AM186" s="35">
        <v>4.0185719224688548</v>
      </c>
      <c r="AN186" s="35">
        <v>4.0185719224688548</v>
      </c>
      <c r="AO186" s="35">
        <v>4.0185719224688548</v>
      </c>
      <c r="AP186" s="35">
        <v>4.0185719224688548</v>
      </c>
      <c r="AQ186" s="35">
        <v>4.0185719224688548</v>
      </c>
      <c r="AR186" s="35">
        <v>4.0185719224688548</v>
      </c>
      <c r="AS186" s="35">
        <v>4.0185719224688548</v>
      </c>
      <c r="AT186" s="35">
        <v>4.0185719224688548</v>
      </c>
      <c r="AU186" s="35">
        <v>4.0185719224688548</v>
      </c>
      <c r="AV186" s="35">
        <v>4.0185719224688548</v>
      </c>
      <c r="AW186" s="35">
        <v>4.0185719224688548</v>
      </c>
      <c r="AX186" s="35">
        <v>4.0185719224688548</v>
      </c>
      <c r="AY186" s="35">
        <v>4.0185719224688548</v>
      </c>
      <c r="AZ186" s="35">
        <v>4.0185719224688548</v>
      </c>
      <c r="BA186" s="35">
        <v>4.0185719224688548</v>
      </c>
      <c r="BB186" s="35">
        <v>4.0185719224688548</v>
      </c>
      <c r="BC186" s="35">
        <v>4.0185719224688548</v>
      </c>
      <c r="BD186" s="35">
        <v>4.0185719224688548</v>
      </c>
      <c r="BE186" s="35">
        <v>4.0185719224688548</v>
      </c>
      <c r="BF186" s="35">
        <v>4.0185719224688548</v>
      </c>
      <c r="BG186" s="35">
        <v>4.0185719224688548</v>
      </c>
      <c r="BH186" s="35">
        <v>4.0185719224688548</v>
      </c>
      <c r="BI186" s="122"/>
      <c r="BJ186" s="122"/>
      <c r="BK186" s="122"/>
      <c r="BL186" s="122"/>
      <c r="BM186" s="122"/>
      <c r="BN186" s="526"/>
    </row>
    <row r="187" spans="1:66">
      <c r="A187" s="437">
        <v>0</v>
      </c>
      <c r="B187" s="440" t="s">
        <v>71</v>
      </c>
      <c r="C187" s="527" t="s">
        <v>110</v>
      </c>
      <c r="D187" s="207" t="s">
        <v>674</v>
      </c>
      <c r="E187" s="35">
        <v>2.8527182806952012</v>
      </c>
      <c r="F187" s="35">
        <v>2.8824643695395284</v>
      </c>
      <c r="G187" s="35">
        <v>2.881563319187328</v>
      </c>
      <c r="H187" s="35">
        <v>2.9274349823168766</v>
      </c>
      <c r="I187" s="35">
        <v>3.0053258255644812</v>
      </c>
      <c r="J187" s="35">
        <v>3.0649224582635473</v>
      </c>
      <c r="K187" s="35">
        <v>3.1414922371911049</v>
      </c>
      <c r="L187" s="35">
        <v>3.2050329957993209</v>
      </c>
      <c r="M187" s="35">
        <v>3.251077072682254</v>
      </c>
      <c r="N187" s="35">
        <v>3.2945554306230664</v>
      </c>
      <c r="O187" s="35">
        <v>3.3355225035049534</v>
      </c>
      <c r="P187" s="35">
        <v>3.374029112974394</v>
      </c>
      <c r="Q187" s="35">
        <v>3.4101194599862383</v>
      </c>
      <c r="R187" s="35">
        <v>3.443835410469732</v>
      </c>
      <c r="S187" s="35">
        <v>3.4752140379182079</v>
      </c>
      <c r="T187" s="35">
        <v>3.5042891239583378</v>
      </c>
      <c r="U187" s="35">
        <v>3.5310908024722716</v>
      </c>
      <c r="V187" s="35">
        <v>3.5556472544827296</v>
      </c>
      <c r="W187" s="35">
        <v>3.5779824397428892</v>
      </c>
      <c r="X187" s="35">
        <v>3.5981190077079099</v>
      </c>
      <c r="Y187" s="35">
        <v>3.6160756080728</v>
      </c>
      <c r="Z187" s="35">
        <v>3.6318703932673539</v>
      </c>
      <c r="AA187" s="35">
        <v>3.6455173117122208</v>
      </c>
      <c r="AB187" s="35">
        <v>3.6570294506988992</v>
      </c>
      <c r="AC187" s="35">
        <v>3.6664173565749807</v>
      </c>
      <c r="AD187" s="35">
        <v>3.6736895952266133</v>
      </c>
      <c r="AE187" s="35">
        <v>3.6736895952266133</v>
      </c>
      <c r="AF187" s="35">
        <v>3.6736895952266133</v>
      </c>
      <c r="AG187" s="35">
        <v>3.6736895952266133</v>
      </c>
      <c r="AH187" s="35">
        <v>3.6736895952266133</v>
      </c>
      <c r="AI187" s="35">
        <v>3.6736895952266133</v>
      </c>
      <c r="AJ187" s="35">
        <v>3.6736895952266133</v>
      </c>
      <c r="AK187" s="35">
        <v>3.6736895952266133</v>
      </c>
      <c r="AL187" s="35">
        <v>3.6736895952266133</v>
      </c>
      <c r="AM187" s="35">
        <v>3.6736895952266133</v>
      </c>
      <c r="AN187" s="35">
        <v>3.6736895952266133</v>
      </c>
      <c r="AO187" s="35">
        <v>3.6736895952266133</v>
      </c>
      <c r="AP187" s="35">
        <v>3.6736895952266133</v>
      </c>
      <c r="AQ187" s="35">
        <v>3.6736895952266133</v>
      </c>
      <c r="AR187" s="35">
        <v>3.6736895952266133</v>
      </c>
      <c r="AS187" s="35">
        <v>3.6736895952266133</v>
      </c>
      <c r="AT187" s="35">
        <v>3.6736895952266133</v>
      </c>
      <c r="AU187" s="35">
        <v>3.6736895952266133</v>
      </c>
      <c r="AV187" s="35">
        <v>3.6736895952266133</v>
      </c>
      <c r="AW187" s="35">
        <v>3.6736895952266133</v>
      </c>
      <c r="AX187" s="35">
        <v>3.6736895952266133</v>
      </c>
      <c r="AY187" s="35">
        <v>3.6736895952266133</v>
      </c>
      <c r="AZ187" s="35">
        <v>3.6736895952266133</v>
      </c>
      <c r="BA187" s="35">
        <v>3.6736895952266133</v>
      </c>
      <c r="BB187" s="35">
        <v>3.6736895952266133</v>
      </c>
      <c r="BC187" s="35">
        <v>3.6736895952266133</v>
      </c>
      <c r="BD187" s="35">
        <v>3.6736895952266133</v>
      </c>
      <c r="BE187" s="35">
        <v>3.6736895952266133</v>
      </c>
      <c r="BF187" s="35">
        <v>3.6736895952266133</v>
      </c>
      <c r="BG187" s="35">
        <v>3.6736895952266133</v>
      </c>
      <c r="BH187" s="35">
        <v>3.6736895952266133</v>
      </c>
      <c r="BI187" s="122"/>
      <c r="BJ187" s="122"/>
      <c r="BK187" s="122"/>
      <c r="BL187" s="122"/>
      <c r="BM187" s="122"/>
      <c r="BN187" s="526"/>
    </row>
    <row r="188" spans="1:66">
      <c r="A188" s="437">
        <v>0</v>
      </c>
      <c r="B188" s="438" t="s">
        <v>58</v>
      </c>
      <c r="C188" s="444" t="s">
        <v>70</v>
      </c>
      <c r="D188" s="207" t="s">
        <v>675</v>
      </c>
      <c r="E188" s="35">
        <v>2.5654581858043581</v>
      </c>
      <c r="F188" s="35">
        <v>2.5968997736723836</v>
      </c>
      <c r="G188" s="35">
        <v>2.5959465305429896</v>
      </c>
      <c r="H188" s="35">
        <v>2.6445409860870366</v>
      </c>
      <c r="I188" s="35">
        <v>2.727358696143646</v>
      </c>
      <c r="J188" s="35">
        <v>2.790978663295085</v>
      </c>
      <c r="K188" s="35">
        <v>2.8730341630055864</v>
      </c>
      <c r="L188" s="35">
        <v>2.9413927401428897</v>
      </c>
      <c r="M188" s="35">
        <v>2.9910760742019042</v>
      </c>
      <c r="N188" s="35">
        <v>3.0381036441386891</v>
      </c>
      <c r="O188" s="35">
        <v>3.0825140429789175</v>
      </c>
      <c r="P188" s="35">
        <v>3.1243439596219176</v>
      </c>
      <c r="Q188" s="35">
        <v>3.1636247065872016</v>
      </c>
      <c r="R188" s="35">
        <v>3.2003866957238536</v>
      </c>
      <c r="S188" s="35">
        <v>3.2346566139698889</v>
      </c>
      <c r="T188" s="35">
        <v>3.2664589224948406</v>
      </c>
      <c r="U188" s="35">
        <v>3.2958153520671765</v>
      </c>
      <c r="V188" s="35">
        <v>3.3227466593940562</v>
      </c>
      <c r="W188" s="35">
        <v>3.3472700545436007</v>
      </c>
      <c r="X188" s="35">
        <v>3.3694023179002035</v>
      </c>
      <c r="Y188" s="35">
        <v>3.3891567820253159</v>
      </c>
      <c r="Z188" s="35">
        <v>3.4065471261705191</v>
      </c>
      <c r="AA188" s="35">
        <v>3.4215832505477604</v>
      </c>
      <c r="AB188" s="35">
        <v>3.4342749149398788</v>
      </c>
      <c r="AC188" s="35">
        <v>3.4446298556430128</v>
      </c>
      <c r="AD188" s="35">
        <v>3.4526543747953147</v>
      </c>
      <c r="AE188" s="35">
        <v>3.4526543747953147</v>
      </c>
      <c r="AF188" s="35">
        <v>3.4526543747953147</v>
      </c>
      <c r="AG188" s="35">
        <v>3.4526543747953147</v>
      </c>
      <c r="AH188" s="35">
        <v>3.4526543747953147</v>
      </c>
      <c r="AI188" s="35">
        <v>3.4526543747953147</v>
      </c>
      <c r="AJ188" s="35">
        <v>3.4526543747953147</v>
      </c>
      <c r="AK188" s="35">
        <v>3.4526543747953147</v>
      </c>
      <c r="AL188" s="35">
        <v>3.4526543747953147</v>
      </c>
      <c r="AM188" s="35">
        <v>3.4526543747953147</v>
      </c>
      <c r="AN188" s="35">
        <v>3.4526543747953147</v>
      </c>
      <c r="AO188" s="35">
        <v>3.4526543747953147</v>
      </c>
      <c r="AP188" s="35">
        <v>3.4526543747953147</v>
      </c>
      <c r="AQ188" s="35">
        <v>3.4526543747953147</v>
      </c>
      <c r="AR188" s="35">
        <v>3.4526543747953147</v>
      </c>
      <c r="AS188" s="35">
        <v>3.4526543747953147</v>
      </c>
      <c r="AT188" s="35">
        <v>3.4526543747953147</v>
      </c>
      <c r="AU188" s="35">
        <v>3.4526543747953147</v>
      </c>
      <c r="AV188" s="35">
        <v>3.4526543747953147</v>
      </c>
      <c r="AW188" s="35">
        <v>3.4526543747953147</v>
      </c>
      <c r="AX188" s="35">
        <v>3.4526543747953147</v>
      </c>
      <c r="AY188" s="35">
        <v>3.4526543747953147</v>
      </c>
      <c r="AZ188" s="35">
        <v>3.4526543747953147</v>
      </c>
      <c r="BA188" s="35">
        <v>3.4526543747953147</v>
      </c>
      <c r="BB188" s="35">
        <v>3.4526543747953147</v>
      </c>
      <c r="BC188" s="35">
        <v>3.4526543747953147</v>
      </c>
      <c r="BD188" s="35">
        <v>3.4526543747953147</v>
      </c>
      <c r="BE188" s="35">
        <v>3.4526543747953147</v>
      </c>
      <c r="BF188" s="35">
        <v>3.4526543747953147</v>
      </c>
      <c r="BG188" s="35">
        <v>3.4526543747953147</v>
      </c>
      <c r="BH188" s="35">
        <v>3.4526543747953147</v>
      </c>
      <c r="BI188" s="122"/>
      <c r="BJ188" s="122"/>
      <c r="BK188" s="122"/>
      <c r="BL188" s="122"/>
      <c r="BM188" s="122"/>
      <c r="BN188" s="526"/>
    </row>
    <row r="189" spans="1:66">
      <c r="A189" s="437">
        <v>0</v>
      </c>
      <c r="B189" s="441" t="s">
        <v>242</v>
      </c>
      <c r="C189" s="436" t="s">
        <v>252</v>
      </c>
      <c r="D189" s="207" t="s">
        <v>674</v>
      </c>
      <c r="E189" s="35">
        <v>3.2268777291860142</v>
      </c>
      <c r="F189" s="35">
        <v>3.2605252829145779</v>
      </c>
      <c r="G189" s="35">
        <v>3.2595060517714023</v>
      </c>
      <c r="H189" s="35">
        <v>3.311394192691294</v>
      </c>
      <c r="I189" s="35">
        <v>3.3995011148097873</v>
      </c>
      <c r="J189" s="35">
        <v>3.466914377483671</v>
      </c>
      <c r="K189" s="35">
        <v>3.5535269659127744</v>
      </c>
      <c r="L189" s="35">
        <v>3.6254016617900233</v>
      </c>
      <c r="M189" s="35">
        <v>3.6774848300649703</v>
      </c>
      <c r="N189" s="35">
        <v>3.726665762472567</v>
      </c>
      <c r="O189" s="35">
        <v>3.7730060323853341</v>
      </c>
      <c r="P189" s="35">
        <v>3.8165631271620115</v>
      </c>
      <c r="Q189" s="35">
        <v>3.8573870451069463</v>
      </c>
      <c r="R189" s="35">
        <v>3.895525143239444</v>
      </c>
      <c r="S189" s="35">
        <v>3.9310193575721808</v>
      </c>
      <c r="T189" s="35">
        <v>3.9639079004934952</v>
      </c>
      <c r="U189" s="35">
        <v>3.9942248582129722</v>
      </c>
      <c r="V189" s="35">
        <v>4.022002107945835</v>
      </c>
      <c r="W189" s="35">
        <v>4.0472667519806071</v>
      </c>
      <c r="X189" s="35">
        <v>4.0700444104505245</v>
      </c>
      <c r="Y189" s="35">
        <v>4.0903561791244494</v>
      </c>
      <c r="Z189" s="35">
        <v>4.1082225912852612</v>
      </c>
      <c r="AA189" s="35">
        <v>4.123659424813396</v>
      </c>
      <c r="AB189" s="35">
        <v>4.1366814835153702</v>
      </c>
      <c r="AC189" s="35">
        <v>4.1473006969863331</v>
      </c>
      <c r="AD189" s="35">
        <v>4.1555267546048098</v>
      </c>
      <c r="AE189" s="35">
        <v>4.1555267546048098</v>
      </c>
      <c r="AF189" s="35">
        <v>4.1555267546048098</v>
      </c>
      <c r="AG189" s="35">
        <v>4.1555267546048098</v>
      </c>
      <c r="AH189" s="35">
        <v>4.1555267546048098</v>
      </c>
      <c r="AI189" s="35">
        <v>4.1555267546048098</v>
      </c>
      <c r="AJ189" s="35">
        <v>4.1555267546048098</v>
      </c>
      <c r="AK189" s="35">
        <v>4.1555267546048098</v>
      </c>
      <c r="AL189" s="35">
        <v>4.1555267546048098</v>
      </c>
      <c r="AM189" s="35">
        <v>4.1555267546048098</v>
      </c>
      <c r="AN189" s="35">
        <v>4.1555267546048098</v>
      </c>
      <c r="AO189" s="35">
        <v>4.1555267546048098</v>
      </c>
      <c r="AP189" s="35">
        <v>4.1555267546048098</v>
      </c>
      <c r="AQ189" s="35">
        <v>4.1555267546048098</v>
      </c>
      <c r="AR189" s="35">
        <v>4.1555267546048098</v>
      </c>
      <c r="AS189" s="35">
        <v>4.1555267546048098</v>
      </c>
      <c r="AT189" s="35">
        <v>4.1555267546048098</v>
      </c>
      <c r="AU189" s="35">
        <v>4.1555267546048098</v>
      </c>
      <c r="AV189" s="35">
        <v>4.1555267546048098</v>
      </c>
      <c r="AW189" s="35">
        <v>4.1555267546048098</v>
      </c>
      <c r="AX189" s="35">
        <v>4.1555267546048098</v>
      </c>
      <c r="AY189" s="35">
        <v>4.1555267546048098</v>
      </c>
      <c r="AZ189" s="35">
        <v>4.1555267546048098</v>
      </c>
      <c r="BA189" s="35">
        <v>4.1555267546048098</v>
      </c>
      <c r="BB189" s="35">
        <v>4.1555267546048098</v>
      </c>
      <c r="BC189" s="35">
        <v>4.1555267546048098</v>
      </c>
      <c r="BD189" s="35">
        <v>4.1555267546048098</v>
      </c>
      <c r="BE189" s="35">
        <v>4.1555267546048098</v>
      </c>
      <c r="BF189" s="35">
        <v>4.1555267546048098</v>
      </c>
      <c r="BG189" s="35">
        <v>4.1555267546048098</v>
      </c>
      <c r="BH189" s="35">
        <v>4.1555267546048098</v>
      </c>
      <c r="BI189" s="122"/>
      <c r="BJ189" s="122"/>
      <c r="BK189" s="122"/>
      <c r="BL189" s="122"/>
      <c r="BM189" s="122"/>
      <c r="BN189" s="526"/>
    </row>
    <row r="190" spans="1:66">
      <c r="A190" s="442">
        <v>1</v>
      </c>
      <c r="B190" s="440"/>
      <c r="C190" s="441" t="s">
        <v>480</v>
      </c>
      <c r="D190" s="207" t="s">
        <v>282</v>
      </c>
      <c r="E190" s="35">
        <v>2.4722209536178235</v>
      </c>
      <c r="F190" s="35">
        <v>2.5025198502330417</v>
      </c>
      <c r="G190" s="35">
        <v>2.5016012511105061</v>
      </c>
      <c r="H190" s="35">
        <v>2.5484296234809474</v>
      </c>
      <c r="I190" s="35">
        <v>2.6282374641487536</v>
      </c>
      <c r="J190" s="35">
        <v>2.6895452713586199</v>
      </c>
      <c r="K190" s="35">
        <v>2.768618602924255</v>
      </c>
      <c r="L190" s="35">
        <v>2.8344928033666825</v>
      </c>
      <c r="M190" s="35">
        <v>2.8823704808068928</v>
      </c>
      <c r="N190" s="35">
        <v>2.9276889133733524</v>
      </c>
      <c r="O190" s="35">
        <v>2.9704852914935893</v>
      </c>
      <c r="P190" s="35">
        <v>3.0107949706710295</v>
      </c>
      <c r="Q190" s="35">
        <v>3.0486481254247044</v>
      </c>
      <c r="R190" s="35">
        <v>3.0840740623365566</v>
      </c>
      <c r="S190" s="35">
        <v>3.1170984984530454</v>
      </c>
      <c r="T190" s="35">
        <v>3.1477450059439289</v>
      </c>
      <c r="U190" s="35">
        <v>3.1760345258097078</v>
      </c>
      <c r="V190" s="35">
        <v>3.201987060390175</v>
      </c>
      <c r="W190" s="35">
        <v>3.2256191942826811</v>
      </c>
      <c r="X190" s="35">
        <v>3.2469470980169715</v>
      </c>
      <c r="Y190" s="35">
        <v>3.2659836196051337</v>
      </c>
      <c r="Z190" s="35">
        <v>3.2827419411495242</v>
      </c>
      <c r="AA190" s="35">
        <v>3.2972316030556543</v>
      </c>
      <c r="AB190" s="35">
        <v>3.3094620104035886</v>
      </c>
      <c r="AC190" s="35">
        <v>3.3194406183268867</v>
      </c>
      <c r="AD190" s="35">
        <v>3.327173499923163</v>
      </c>
      <c r="AE190" s="35">
        <v>3.327173499923163</v>
      </c>
      <c r="AF190" s="35">
        <v>3.327173499923163</v>
      </c>
      <c r="AG190" s="35">
        <v>3.327173499923163</v>
      </c>
      <c r="AH190" s="35">
        <v>3.327173499923163</v>
      </c>
      <c r="AI190" s="35">
        <v>3.327173499923163</v>
      </c>
      <c r="AJ190" s="35">
        <v>3.327173499923163</v>
      </c>
      <c r="AK190" s="35">
        <v>3.327173499923163</v>
      </c>
      <c r="AL190" s="35">
        <v>3.327173499923163</v>
      </c>
      <c r="AM190" s="35">
        <v>3.327173499923163</v>
      </c>
      <c r="AN190" s="35">
        <v>3.327173499923163</v>
      </c>
      <c r="AO190" s="35">
        <v>3.327173499923163</v>
      </c>
      <c r="AP190" s="35">
        <v>3.327173499923163</v>
      </c>
      <c r="AQ190" s="35">
        <v>3.327173499923163</v>
      </c>
      <c r="AR190" s="35">
        <v>3.327173499923163</v>
      </c>
      <c r="AS190" s="35">
        <v>3.327173499923163</v>
      </c>
      <c r="AT190" s="35">
        <v>3.327173499923163</v>
      </c>
      <c r="AU190" s="35">
        <v>3.327173499923163</v>
      </c>
      <c r="AV190" s="35">
        <v>3.327173499923163</v>
      </c>
      <c r="AW190" s="35">
        <v>3.327173499923163</v>
      </c>
      <c r="AX190" s="35">
        <v>3.327173499923163</v>
      </c>
      <c r="AY190" s="35">
        <v>3.327173499923163</v>
      </c>
      <c r="AZ190" s="35">
        <v>3.327173499923163</v>
      </c>
      <c r="BA190" s="35">
        <v>3.327173499923163</v>
      </c>
      <c r="BB190" s="35">
        <v>3.327173499923163</v>
      </c>
      <c r="BC190" s="35">
        <v>3.327173499923163</v>
      </c>
      <c r="BD190" s="35">
        <v>3.327173499923163</v>
      </c>
      <c r="BE190" s="35">
        <v>3.327173499923163</v>
      </c>
      <c r="BF190" s="35">
        <v>3.327173499923163</v>
      </c>
      <c r="BG190" s="35">
        <v>3.327173499923163</v>
      </c>
      <c r="BH190" s="35">
        <v>3.327173499923163</v>
      </c>
      <c r="BI190" s="122"/>
      <c r="BJ190" s="122"/>
      <c r="BK190" s="122"/>
      <c r="BL190" s="122"/>
      <c r="BM190" s="122"/>
      <c r="BN190" s="526"/>
    </row>
    <row r="191" spans="1:66">
      <c r="A191" s="437">
        <v>0</v>
      </c>
      <c r="B191" s="438" t="s">
        <v>71</v>
      </c>
      <c r="C191" s="444" t="s">
        <v>29</v>
      </c>
      <c r="D191" s="207" t="s">
        <v>675</v>
      </c>
      <c r="E191" s="35">
        <v>2.8370315952401128</v>
      </c>
      <c r="F191" s="35">
        <v>2.8718015161375523</v>
      </c>
      <c r="G191" s="35">
        <v>2.8707473649177042</v>
      </c>
      <c r="H191" s="35">
        <v>2.9244859159862053</v>
      </c>
      <c r="I191" s="35">
        <v>3.016070515328396</v>
      </c>
      <c r="J191" s="35">
        <v>3.0864251435564061</v>
      </c>
      <c r="K191" s="35">
        <v>3.1771668467461307</v>
      </c>
      <c r="L191" s="35">
        <v>3.2527617031414935</v>
      </c>
      <c r="M191" s="35">
        <v>3.3077043988604258</v>
      </c>
      <c r="N191" s="35">
        <v>3.3597101974722596</v>
      </c>
      <c r="O191" s="35">
        <v>3.408821777370195</v>
      </c>
      <c r="P191" s="35">
        <v>3.45507971125472</v>
      </c>
      <c r="Q191" s="35">
        <v>3.4985186263155019</v>
      </c>
      <c r="R191" s="35">
        <v>3.539172153728912</v>
      </c>
      <c r="S191" s="35">
        <v>3.5770698054498715</v>
      </c>
      <c r="T191" s="35">
        <v>3.6122386320501669</v>
      </c>
      <c r="U191" s="35">
        <v>3.6447026646666432</v>
      </c>
      <c r="V191" s="35">
        <v>3.6744848572629816</v>
      </c>
      <c r="W191" s="35">
        <v>3.7016042417249047</v>
      </c>
      <c r="X191" s="35">
        <v>3.7260793747690908</v>
      </c>
      <c r="Y191" s="35">
        <v>3.7479250003107945</v>
      </c>
      <c r="Z191" s="35">
        <v>3.767156245655209</v>
      </c>
      <c r="AA191" s="35">
        <v>3.7837840590275866</v>
      </c>
      <c r="AB191" s="35">
        <v>3.7978192333585743</v>
      </c>
      <c r="AC191" s="35">
        <v>3.8092703238905443</v>
      </c>
      <c r="AD191" s="35">
        <v>3.8181442998912689</v>
      </c>
      <c r="AE191" s="35">
        <v>3.8181442998912689</v>
      </c>
      <c r="AF191" s="35">
        <v>3.8181442998912689</v>
      </c>
      <c r="AG191" s="35">
        <v>3.8181442998912689</v>
      </c>
      <c r="AH191" s="35">
        <v>3.8181442998912689</v>
      </c>
      <c r="AI191" s="35">
        <v>3.8181442998912689</v>
      </c>
      <c r="AJ191" s="35">
        <v>3.8181442998912689</v>
      </c>
      <c r="AK191" s="35">
        <v>3.8181442998912689</v>
      </c>
      <c r="AL191" s="35">
        <v>3.8181442998912689</v>
      </c>
      <c r="AM191" s="35">
        <v>3.8181442998912689</v>
      </c>
      <c r="AN191" s="35">
        <v>3.8181442998912689</v>
      </c>
      <c r="AO191" s="35">
        <v>3.8181442998912689</v>
      </c>
      <c r="AP191" s="35">
        <v>3.8181442998912689</v>
      </c>
      <c r="AQ191" s="35">
        <v>3.8181442998912689</v>
      </c>
      <c r="AR191" s="35">
        <v>3.8181442998912689</v>
      </c>
      <c r="AS191" s="35">
        <v>3.8181442998912689</v>
      </c>
      <c r="AT191" s="35">
        <v>3.8181442998912689</v>
      </c>
      <c r="AU191" s="35">
        <v>3.8181442998912689</v>
      </c>
      <c r="AV191" s="35">
        <v>3.8181442998912689</v>
      </c>
      <c r="AW191" s="35">
        <v>3.8181442998912689</v>
      </c>
      <c r="AX191" s="35">
        <v>3.8181442998912689</v>
      </c>
      <c r="AY191" s="35">
        <v>3.8181442998912689</v>
      </c>
      <c r="AZ191" s="35">
        <v>3.8181442998912689</v>
      </c>
      <c r="BA191" s="35">
        <v>3.8181442998912689</v>
      </c>
      <c r="BB191" s="35">
        <v>3.8181442998912689</v>
      </c>
      <c r="BC191" s="35">
        <v>3.8181442998912689</v>
      </c>
      <c r="BD191" s="35">
        <v>3.8181442998912689</v>
      </c>
      <c r="BE191" s="35">
        <v>3.8181442998912689</v>
      </c>
      <c r="BF191" s="35">
        <v>3.8181442998912689</v>
      </c>
      <c r="BG191" s="35">
        <v>3.8181442998912689</v>
      </c>
      <c r="BH191" s="35">
        <v>3.8181442998912689</v>
      </c>
      <c r="BI191" s="122"/>
      <c r="BJ191" s="122"/>
      <c r="BK191" s="122"/>
      <c r="BL191" s="122"/>
      <c r="BM191" s="122"/>
      <c r="BN191" s="526"/>
    </row>
  </sheetData>
  <sortState ref="A26:BV195">
    <sortCondition ref="C26:C195"/>
  </sortState>
  <phoneticPr fontId="32" type="noConversion"/>
  <pageMargins left="0.75" right="0.75" top="1" bottom="1" header="0.5" footer="0.5"/>
  <pageSetup orientation="portrait" r:id="rId1"/>
  <headerFooter alignWithMargins="0"/>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indexed="8"/>
  </sheetPr>
  <dimension ref="A1:BM40"/>
  <sheetViews>
    <sheetView zoomScaleNormal="100" workbookViewId="0">
      <selection activeCell="E15" sqref="E15"/>
    </sheetView>
  </sheetViews>
  <sheetFormatPr defaultRowHeight="12.75"/>
  <cols>
    <col min="1" max="1" width="38.42578125" bestFit="1" customWidth="1"/>
    <col min="2" max="2" width="25.7109375" bestFit="1" customWidth="1"/>
    <col min="3" max="3" width="18.42578125" customWidth="1"/>
    <col min="4" max="4" width="11.42578125" style="22" customWidth="1"/>
    <col min="5" max="30" width="9.7109375" bestFit="1" customWidth="1"/>
    <col min="31" max="31" width="11.140625" bestFit="1" customWidth="1"/>
    <col min="32" max="40" width="9.7109375" bestFit="1" customWidth="1"/>
  </cols>
  <sheetData>
    <row r="1" spans="1:65" s="396" customFormat="1">
      <c r="A1" s="395"/>
      <c r="D1" s="396">
        <v>4</v>
      </c>
      <c r="E1" s="396">
        <v>5</v>
      </c>
      <c r="F1" s="396">
        <v>6</v>
      </c>
      <c r="G1" s="396">
        <v>7</v>
      </c>
      <c r="H1" s="396">
        <v>8</v>
      </c>
      <c r="I1" s="396">
        <v>9</v>
      </c>
      <c r="J1" s="396">
        <v>10</v>
      </c>
      <c r="K1" s="396">
        <v>11</v>
      </c>
      <c r="L1" s="396">
        <v>12</v>
      </c>
      <c r="M1" s="396">
        <v>13</v>
      </c>
      <c r="N1" s="396">
        <v>14</v>
      </c>
      <c r="O1" s="396">
        <v>15</v>
      </c>
      <c r="P1" s="396">
        <v>16</v>
      </c>
      <c r="Q1" s="396">
        <v>17</v>
      </c>
      <c r="R1" s="396">
        <v>18</v>
      </c>
      <c r="S1" s="396">
        <v>19</v>
      </c>
      <c r="T1" s="396">
        <v>20</v>
      </c>
      <c r="U1" s="396">
        <v>21</v>
      </c>
      <c r="V1" s="396">
        <v>22</v>
      </c>
      <c r="W1" s="396">
        <v>23</v>
      </c>
      <c r="X1" s="396">
        <v>24</v>
      </c>
      <c r="Y1" s="396">
        <v>25</v>
      </c>
      <c r="Z1" s="396">
        <v>26</v>
      </c>
      <c r="AA1" s="396">
        <v>27</v>
      </c>
      <c r="AB1" s="396">
        <v>28</v>
      </c>
      <c r="AC1" s="396">
        <v>29</v>
      </c>
      <c r="AD1" s="396">
        <v>30</v>
      </c>
      <c r="AE1" s="396">
        <v>31</v>
      </c>
      <c r="AF1" s="396">
        <v>32</v>
      </c>
      <c r="AG1" s="396">
        <v>33</v>
      </c>
      <c r="AH1" s="396">
        <v>34</v>
      </c>
      <c r="AI1" s="396">
        <v>35</v>
      </c>
      <c r="AJ1" s="396">
        <v>36</v>
      </c>
      <c r="AK1" s="396">
        <v>37</v>
      </c>
      <c r="AL1" s="396">
        <v>38</v>
      </c>
      <c r="AM1" s="396">
        <v>39</v>
      </c>
      <c r="AN1" s="396">
        <v>40</v>
      </c>
      <c r="AO1" s="396">
        <v>41</v>
      </c>
      <c r="AP1" s="396">
        <v>42</v>
      </c>
      <c r="AQ1" s="396">
        <v>43</v>
      </c>
      <c r="AR1" s="396">
        <v>44</v>
      </c>
      <c r="AS1" s="396">
        <v>45</v>
      </c>
      <c r="AT1" s="396">
        <v>46</v>
      </c>
      <c r="AU1" s="396">
        <v>47</v>
      </c>
      <c r="AV1" s="396">
        <v>48</v>
      </c>
      <c r="AW1" s="396">
        <v>49</v>
      </c>
      <c r="AX1" s="396">
        <v>50</v>
      </c>
      <c r="AY1" s="396">
        <v>51</v>
      </c>
      <c r="AZ1" s="396">
        <v>52</v>
      </c>
      <c r="BA1" s="396">
        <v>53</v>
      </c>
      <c r="BB1" s="396">
        <v>54</v>
      </c>
      <c r="BC1" s="396">
        <v>55</v>
      </c>
      <c r="BD1" s="396">
        <v>56</v>
      </c>
      <c r="BE1" s="396">
        <v>57</v>
      </c>
      <c r="BF1" s="396">
        <v>58</v>
      </c>
      <c r="BG1" s="396">
        <v>59</v>
      </c>
      <c r="BH1" s="396">
        <v>60</v>
      </c>
      <c r="BI1" s="396">
        <v>61</v>
      </c>
      <c r="BJ1" s="396">
        <v>62</v>
      </c>
      <c r="BK1" s="396">
        <v>63</v>
      </c>
      <c r="BL1" s="396">
        <v>64</v>
      </c>
      <c r="BM1" s="396">
        <v>65</v>
      </c>
    </row>
    <row r="2" spans="1:65" ht="15">
      <c r="A2" s="215" t="s">
        <v>669</v>
      </c>
      <c r="B2" s="216"/>
      <c r="C2" s="223" t="s">
        <v>260</v>
      </c>
      <c r="D2" s="228">
        <v>2020</v>
      </c>
      <c r="E2" s="228">
        <f>D2+1</f>
        <v>2021</v>
      </c>
      <c r="F2" s="228">
        <f t="shared" ref="F2:BM2" si="0">E2+1</f>
        <v>2022</v>
      </c>
      <c r="G2" s="228">
        <f t="shared" si="0"/>
        <v>2023</v>
      </c>
      <c r="H2" s="228">
        <f t="shared" si="0"/>
        <v>2024</v>
      </c>
      <c r="I2" s="228">
        <f t="shared" si="0"/>
        <v>2025</v>
      </c>
      <c r="J2" s="228">
        <f t="shared" si="0"/>
        <v>2026</v>
      </c>
      <c r="K2" s="228">
        <f t="shared" si="0"/>
        <v>2027</v>
      </c>
      <c r="L2" s="228">
        <f t="shared" si="0"/>
        <v>2028</v>
      </c>
      <c r="M2" s="228">
        <f t="shared" si="0"/>
        <v>2029</v>
      </c>
      <c r="N2" s="228">
        <f t="shared" si="0"/>
        <v>2030</v>
      </c>
      <c r="O2" s="228">
        <f t="shared" si="0"/>
        <v>2031</v>
      </c>
      <c r="P2" s="228">
        <f t="shared" si="0"/>
        <v>2032</v>
      </c>
      <c r="Q2" s="228">
        <f t="shared" si="0"/>
        <v>2033</v>
      </c>
      <c r="R2" s="228">
        <f t="shared" si="0"/>
        <v>2034</v>
      </c>
      <c r="S2" s="228">
        <f t="shared" si="0"/>
        <v>2035</v>
      </c>
      <c r="T2" s="228">
        <f t="shared" si="0"/>
        <v>2036</v>
      </c>
      <c r="U2" s="228">
        <f t="shared" si="0"/>
        <v>2037</v>
      </c>
      <c r="V2" s="228">
        <f t="shared" si="0"/>
        <v>2038</v>
      </c>
      <c r="W2" s="228">
        <f t="shared" si="0"/>
        <v>2039</v>
      </c>
      <c r="X2" s="228">
        <f t="shared" si="0"/>
        <v>2040</v>
      </c>
      <c r="Y2" s="228">
        <f t="shared" si="0"/>
        <v>2041</v>
      </c>
      <c r="Z2" s="228">
        <f t="shared" si="0"/>
        <v>2042</v>
      </c>
      <c r="AA2" s="228">
        <f t="shared" si="0"/>
        <v>2043</v>
      </c>
      <c r="AB2" s="228">
        <f t="shared" si="0"/>
        <v>2044</v>
      </c>
      <c r="AC2" s="228">
        <f t="shared" si="0"/>
        <v>2045</v>
      </c>
      <c r="AD2" s="228">
        <f t="shared" si="0"/>
        <v>2046</v>
      </c>
      <c r="AE2" s="228">
        <f t="shared" si="0"/>
        <v>2047</v>
      </c>
      <c r="AF2" s="228">
        <f t="shared" si="0"/>
        <v>2048</v>
      </c>
      <c r="AG2" s="228">
        <f t="shared" si="0"/>
        <v>2049</v>
      </c>
      <c r="AH2" s="228">
        <f t="shared" si="0"/>
        <v>2050</v>
      </c>
      <c r="AI2" s="228">
        <f t="shared" si="0"/>
        <v>2051</v>
      </c>
      <c r="AJ2" s="228">
        <f t="shared" si="0"/>
        <v>2052</v>
      </c>
      <c r="AK2" s="228">
        <f t="shared" si="0"/>
        <v>2053</v>
      </c>
      <c r="AL2" s="228">
        <f t="shared" si="0"/>
        <v>2054</v>
      </c>
      <c r="AM2" s="228">
        <f t="shared" si="0"/>
        <v>2055</v>
      </c>
      <c r="AN2" s="228">
        <f t="shared" si="0"/>
        <v>2056</v>
      </c>
      <c r="AO2" s="228">
        <f t="shared" si="0"/>
        <v>2057</v>
      </c>
      <c r="AP2" s="228">
        <f t="shared" si="0"/>
        <v>2058</v>
      </c>
      <c r="AQ2" s="228">
        <f t="shared" si="0"/>
        <v>2059</v>
      </c>
      <c r="AR2" s="228">
        <f t="shared" si="0"/>
        <v>2060</v>
      </c>
      <c r="AS2" s="228">
        <f t="shared" si="0"/>
        <v>2061</v>
      </c>
      <c r="AT2" s="228">
        <f t="shared" si="0"/>
        <v>2062</v>
      </c>
      <c r="AU2" s="228">
        <f t="shared" si="0"/>
        <v>2063</v>
      </c>
      <c r="AV2" s="228">
        <f t="shared" si="0"/>
        <v>2064</v>
      </c>
      <c r="AW2" s="228">
        <f t="shared" si="0"/>
        <v>2065</v>
      </c>
      <c r="AX2" s="228">
        <f t="shared" si="0"/>
        <v>2066</v>
      </c>
      <c r="AY2" s="228">
        <f t="shared" si="0"/>
        <v>2067</v>
      </c>
      <c r="AZ2" s="228">
        <f t="shared" si="0"/>
        <v>2068</v>
      </c>
      <c r="BA2" s="228">
        <f t="shared" si="0"/>
        <v>2069</v>
      </c>
      <c r="BB2" s="228">
        <f t="shared" si="0"/>
        <v>2070</v>
      </c>
      <c r="BC2" s="228">
        <f t="shared" si="0"/>
        <v>2071</v>
      </c>
      <c r="BD2" s="228">
        <f t="shared" si="0"/>
        <v>2072</v>
      </c>
      <c r="BE2" s="228">
        <f t="shared" si="0"/>
        <v>2073</v>
      </c>
      <c r="BF2" s="228">
        <f t="shared" si="0"/>
        <v>2074</v>
      </c>
      <c r="BG2" s="228">
        <f t="shared" si="0"/>
        <v>2075</v>
      </c>
      <c r="BH2" s="228">
        <f t="shared" si="0"/>
        <v>2076</v>
      </c>
      <c r="BI2" s="228">
        <f t="shared" si="0"/>
        <v>2077</v>
      </c>
      <c r="BJ2" s="228">
        <f t="shared" si="0"/>
        <v>2078</v>
      </c>
      <c r="BK2" s="228">
        <f t="shared" si="0"/>
        <v>2079</v>
      </c>
      <c r="BL2" s="228">
        <f t="shared" si="0"/>
        <v>2080</v>
      </c>
      <c r="BM2" s="228">
        <f t="shared" si="0"/>
        <v>2081</v>
      </c>
    </row>
    <row r="3" spans="1:65">
      <c r="A3" s="216" t="s">
        <v>287</v>
      </c>
      <c r="B3" s="216"/>
      <c r="C3" s="492" t="s">
        <v>750</v>
      </c>
      <c r="D3" s="95">
        <f>D22</f>
        <v>0.17301892293342833</v>
      </c>
      <c r="E3" s="95">
        <f t="shared" ref="E3:AI3" si="1">E22</f>
        <v>0.1763558536469815</v>
      </c>
      <c r="F3" s="95">
        <f t="shared" si="1"/>
        <v>0.16709775424614337</v>
      </c>
      <c r="G3" s="95">
        <f t="shared" si="1"/>
        <v>0.16742265628182523</v>
      </c>
      <c r="H3" s="95">
        <f t="shared" si="1"/>
        <v>0.16585983051466324</v>
      </c>
      <c r="I3" s="95">
        <f t="shared" si="1"/>
        <v>0.16740945984797995</v>
      </c>
      <c r="J3" s="95">
        <f t="shared" si="1"/>
        <v>0.16809744180936309</v>
      </c>
      <c r="K3" s="95">
        <f t="shared" si="1"/>
        <v>0.16927560168703784</v>
      </c>
      <c r="L3" s="95">
        <f t="shared" si="1"/>
        <v>0.17014687574791665</v>
      </c>
      <c r="M3" s="95">
        <f t="shared" si="1"/>
        <v>0.17191282337172106</v>
      </c>
      <c r="N3" s="95">
        <f t="shared" si="1"/>
        <v>0.17358148973647461</v>
      </c>
      <c r="O3" s="95">
        <f t="shared" si="1"/>
        <v>0.17403759809844058</v>
      </c>
      <c r="P3" s="95">
        <f t="shared" si="1"/>
        <v>0.17406754200042163</v>
      </c>
      <c r="Q3" s="95">
        <f t="shared" si="1"/>
        <v>0.1745818522104807</v>
      </c>
      <c r="R3" s="95">
        <f t="shared" si="1"/>
        <v>0.17495511199751218</v>
      </c>
      <c r="S3" s="95">
        <f t="shared" si="1"/>
        <v>0.175613725151506</v>
      </c>
      <c r="T3" s="95">
        <f t="shared" si="1"/>
        <v>0.17641924749633575</v>
      </c>
      <c r="U3" s="95">
        <f t="shared" si="1"/>
        <v>0.17724295093076184</v>
      </c>
      <c r="V3" s="95">
        <f t="shared" si="1"/>
        <v>0.17794565616795124</v>
      </c>
      <c r="W3" s="95">
        <f t="shared" si="1"/>
        <v>0.1785930680055397</v>
      </c>
      <c r="X3" s="95">
        <f t="shared" si="1"/>
        <v>0.17899146497327192</v>
      </c>
      <c r="Y3" s="95">
        <f t="shared" si="1"/>
        <v>0.17934739692920335</v>
      </c>
      <c r="Z3" s="95">
        <f t="shared" si="1"/>
        <v>0.17952730650375251</v>
      </c>
      <c r="AA3" s="95">
        <f t="shared" si="1"/>
        <v>0.17964848244903572</v>
      </c>
      <c r="AB3" s="95">
        <f t="shared" si="1"/>
        <v>0.17970733868210451</v>
      </c>
      <c r="AC3" s="95">
        <f t="shared" si="1"/>
        <v>0.17999271861888635</v>
      </c>
      <c r="AD3" s="95">
        <f t="shared" si="1"/>
        <v>0.18015081359056212</v>
      </c>
      <c r="AE3" s="95">
        <f t="shared" si="1"/>
        <v>0.18002751574818698</v>
      </c>
      <c r="AF3" s="95">
        <f t="shared" si="1"/>
        <v>0.18007811696447146</v>
      </c>
      <c r="AG3" s="95">
        <f t="shared" si="1"/>
        <v>0.18019780043425487</v>
      </c>
      <c r="AH3" s="95">
        <f t="shared" si="1"/>
        <v>0.18022119156253735</v>
      </c>
      <c r="AI3" s="95">
        <f t="shared" si="1"/>
        <v>0.18022119156253735</v>
      </c>
      <c r="AJ3" s="95">
        <f t="shared" ref="AJ3:BH3" si="2">AJ22</f>
        <v>0.18022119156253735</v>
      </c>
      <c r="AK3" s="95">
        <f t="shared" si="2"/>
        <v>0.18022119156253735</v>
      </c>
      <c r="AL3" s="95">
        <f t="shared" si="2"/>
        <v>0.18022119156253735</v>
      </c>
      <c r="AM3" s="95">
        <f t="shared" si="2"/>
        <v>0.18022119156253735</v>
      </c>
      <c r="AN3" s="95">
        <f t="shared" si="2"/>
        <v>0.18022119156253735</v>
      </c>
      <c r="AO3" s="95">
        <f t="shared" si="2"/>
        <v>0.18022119156253735</v>
      </c>
      <c r="AP3" s="95">
        <f t="shared" si="2"/>
        <v>0.18022119156253735</v>
      </c>
      <c r="AQ3" s="95">
        <f t="shared" si="2"/>
        <v>0.18022119156253735</v>
      </c>
      <c r="AR3" s="95">
        <f t="shared" si="2"/>
        <v>0.18022119156253735</v>
      </c>
      <c r="AS3" s="95">
        <f t="shared" si="2"/>
        <v>0.18022119156253735</v>
      </c>
      <c r="AT3" s="95">
        <f t="shared" si="2"/>
        <v>0.18022119156253735</v>
      </c>
      <c r="AU3" s="95">
        <f t="shared" si="2"/>
        <v>0.18022119156253735</v>
      </c>
      <c r="AV3" s="95">
        <f t="shared" si="2"/>
        <v>0.18022119156253735</v>
      </c>
      <c r="AW3" s="95">
        <f t="shared" si="2"/>
        <v>0.18022119156253735</v>
      </c>
      <c r="AX3" s="95">
        <f t="shared" si="2"/>
        <v>0.18022119156253735</v>
      </c>
      <c r="AY3" s="95">
        <f t="shared" si="2"/>
        <v>0.18022119156253735</v>
      </c>
      <c r="AZ3" s="95">
        <f t="shared" si="2"/>
        <v>0.18022119156253735</v>
      </c>
      <c r="BA3" s="95">
        <f t="shared" si="2"/>
        <v>0.18022119156253735</v>
      </c>
      <c r="BB3" s="95">
        <f t="shared" si="2"/>
        <v>0.18022119156253735</v>
      </c>
      <c r="BC3" s="95">
        <f t="shared" si="2"/>
        <v>0.18022119156253735</v>
      </c>
      <c r="BD3" s="95">
        <f t="shared" si="2"/>
        <v>0.18022119156253735</v>
      </c>
      <c r="BE3" s="95">
        <f t="shared" si="2"/>
        <v>0.18022119156253735</v>
      </c>
      <c r="BF3" s="95">
        <f t="shared" si="2"/>
        <v>0.18022119156253735</v>
      </c>
      <c r="BG3" s="95">
        <f t="shared" si="2"/>
        <v>0.18022119156253735</v>
      </c>
      <c r="BH3" s="95">
        <f t="shared" si="2"/>
        <v>0.18022119156253735</v>
      </c>
      <c r="BI3" s="95">
        <f t="shared" ref="BI3:BM3" si="3">BI22</f>
        <v>0.18022119156253735</v>
      </c>
      <c r="BJ3" s="95">
        <f t="shared" si="3"/>
        <v>0.18022119156253735</v>
      </c>
      <c r="BK3" s="95">
        <f t="shared" si="3"/>
        <v>0.18022119156253735</v>
      </c>
      <c r="BL3" s="95">
        <f t="shared" si="3"/>
        <v>0.18022119156253735</v>
      </c>
      <c r="BM3" s="95">
        <f t="shared" si="3"/>
        <v>0.18022119156253735</v>
      </c>
    </row>
    <row r="4" spans="1:65">
      <c r="A4" s="216" t="s">
        <v>288</v>
      </c>
      <c r="B4" s="216"/>
      <c r="C4" s="492" t="s">
        <v>750</v>
      </c>
      <c r="D4" s="394">
        <f>D15</f>
        <v>6.0499999999999998E-2</v>
      </c>
      <c r="E4" s="394">
        <f t="shared" ref="E4:AI4" si="4">E15</f>
        <v>6.028320312500008E-2</v>
      </c>
      <c r="F4" s="394">
        <f t="shared" si="4"/>
        <v>6.0046081542968956E-2</v>
      </c>
      <c r="G4" s="394">
        <f t="shared" si="4"/>
        <v>5.9858624935150533E-2</v>
      </c>
      <c r="H4" s="394">
        <f t="shared" si="4"/>
        <v>6.2923683316552778E-2</v>
      </c>
      <c r="I4" s="394">
        <f t="shared" si="4"/>
        <v>6.6922935011660883E-2</v>
      </c>
      <c r="J4" s="394">
        <f t="shared" si="4"/>
        <v>6.8178790159711705E-2</v>
      </c>
      <c r="K4" s="394">
        <f t="shared" si="4"/>
        <v>6.859514191946614E-2</v>
      </c>
      <c r="L4" s="394">
        <f t="shared" si="4"/>
        <v>6.9980229625349555E-2</v>
      </c>
      <c r="M4" s="394">
        <f t="shared" si="4"/>
        <v>7.0276549680656539E-2</v>
      </c>
      <c r="N4" s="394">
        <f t="shared" si="4"/>
        <v>7.0927409286404744E-2</v>
      </c>
      <c r="O4" s="394">
        <f t="shared" si="4"/>
        <v>7.0670135900320841E-2</v>
      </c>
      <c r="P4" s="394">
        <f t="shared" si="4"/>
        <v>7.3004225912501469E-2</v>
      </c>
      <c r="Q4" s="394">
        <f t="shared" si="4"/>
        <v>7.4031742167685322E-2</v>
      </c>
      <c r="R4" s="394">
        <f t="shared" si="4"/>
        <v>7.4776397901657035E-2</v>
      </c>
      <c r="S4" s="394">
        <f t="shared" si="4"/>
        <v>7.5495554127675613E-2</v>
      </c>
      <c r="T4" s="394">
        <f t="shared" si="4"/>
        <v>7.683262214160605E-2</v>
      </c>
      <c r="U4" s="394">
        <f t="shared" si="4"/>
        <v>7.7179538127813863E-2</v>
      </c>
      <c r="V4" s="394">
        <f t="shared" si="4"/>
        <v>7.7351865730359001E-2</v>
      </c>
      <c r="W4" s="394">
        <f t="shared" si="4"/>
        <v>7.7728014142179072E-2</v>
      </c>
      <c r="X4" s="394">
        <f t="shared" si="4"/>
        <v>7.8761173587439143E-2</v>
      </c>
      <c r="Y4" s="394">
        <f t="shared" si="4"/>
        <v>7.8537181002456963E-2</v>
      </c>
      <c r="Z4" s="394">
        <f t="shared" si="4"/>
        <v>7.9263137097263042E-2</v>
      </c>
      <c r="AA4" s="394">
        <f t="shared" si="4"/>
        <v>8.0318378590647471E-2</v>
      </c>
      <c r="AB4" s="394">
        <f t="shared" si="4"/>
        <v>8.1704622975242169E-2</v>
      </c>
      <c r="AC4" s="394">
        <f t="shared" si="4"/>
        <v>8.2967488297300718E-2</v>
      </c>
      <c r="AD4" s="394">
        <f t="shared" si="4"/>
        <v>8.2967488297300718E-2</v>
      </c>
      <c r="AE4" s="394">
        <f t="shared" si="4"/>
        <v>8.2967488297300718E-2</v>
      </c>
      <c r="AF4" s="394">
        <f t="shared" si="4"/>
        <v>8.2967488297300718E-2</v>
      </c>
      <c r="AG4" s="394">
        <f t="shared" si="4"/>
        <v>8.2967488297300718E-2</v>
      </c>
      <c r="AH4" s="394">
        <f t="shared" si="4"/>
        <v>8.2967488297300718E-2</v>
      </c>
      <c r="AI4" s="394">
        <f t="shared" si="4"/>
        <v>8.2967488297300718E-2</v>
      </c>
      <c r="AJ4" s="394">
        <f t="shared" ref="AJ4:BH4" si="5">AJ15</f>
        <v>8.2967488297300718E-2</v>
      </c>
      <c r="AK4" s="394">
        <f t="shared" si="5"/>
        <v>8.2967488297300718E-2</v>
      </c>
      <c r="AL4" s="394">
        <f t="shared" si="5"/>
        <v>8.2967488297300718E-2</v>
      </c>
      <c r="AM4" s="394">
        <f t="shared" si="5"/>
        <v>8.2967488297300718E-2</v>
      </c>
      <c r="AN4" s="394">
        <f t="shared" si="5"/>
        <v>8.2967488297300718E-2</v>
      </c>
      <c r="AO4" s="394">
        <f t="shared" si="5"/>
        <v>8.2967488297300718E-2</v>
      </c>
      <c r="AP4" s="394">
        <f t="shared" si="5"/>
        <v>8.2967488297300718E-2</v>
      </c>
      <c r="AQ4" s="394">
        <f t="shared" si="5"/>
        <v>8.2967488297300718E-2</v>
      </c>
      <c r="AR4" s="394">
        <f t="shared" si="5"/>
        <v>8.2967488297300718E-2</v>
      </c>
      <c r="AS4" s="394">
        <f t="shared" si="5"/>
        <v>8.2967488297300718E-2</v>
      </c>
      <c r="AT4" s="394">
        <f t="shared" si="5"/>
        <v>8.2967488297300718E-2</v>
      </c>
      <c r="AU4" s="394">
        <f t="shared" si="5"/>
        <v>8.2967488297300718E-2</v>
      </c>
      <c r="AV4" s="394">
        <f t="shared" si="5"/>
        <v>8.2967488297300718E-2</v>
      </c>
      <c r="AW4" s="394">
        <f t="shared" si="5"/>
        <v>8.2967488297300718E-2</v>
      </c>
      <c r="AX4" s="394">
        <f t="shared" si="5"/>
        <v>8.2967488297300718E-2</v>
      </c>
      <c r="AY4" s="394">
        <f t="shared" si="5"/>
        <v>8.2967488297300718E-2</v>
      </c>
      <c r="AZ4" s="394">
        <f t="shared" si="5"/>
        <v>8.2967488297300718E-2</v>
      </c>
      <c r="BA4" s="394">
        <f t="shared" si="5"/>
        <v>8.2967488297300718E-2</v>
      </c>
      <c r="BB4" s="394">
        <f t="shared" si="5"/>
        <v>8.2967488297300718E-2</v>
      </c>
      <c r="BC4" s="394">
        <f t="shared" si="5"/>
        <v>8.2967488297300718E-2</v>
      </c>
      <c r="BD4" s="394">
        <f t="shared" si="5"/>
        <v>8.2967488297300718E-2</v>
      </c>
      <c r="BE4" s="394">
        <f t="shared" si="5"/>
        <v>8.2967488297300718E-2</v>
      </c>
      <c r="BF4" s="394">
        <f t="shared" si="5"/>
        <v>8.2967488297300718E-2</v>
      </c>
      <c r="BG4" s="394">
        <f t="shared" si="5"/>
        <v>8.2967488297300718E-2</v>
      </c>
      <c r="BH4" s="394">
        <f t="shared" si="5"/>
        <v>8.2967488297300718E-2</v>
      </c>
      <c r="BI4" s="394">
        <f t="shared" ref="BI4:BM4" si="6">BI15</f>
        <v>8.2967488297300718E-2</v>
      </c>
      <c r="BJ4" s="394">
        <f t="shared" si="6"/>
        <v>8.2967488297300718E-2</v>
      </c>
      <c r="BK4" s="394">
        <f t="shared" si="6"/>
        <v>8.2967488297300718E-2</v>
      </c>
      <c r="BL4" s="394">
        <f t="shared" si="6"/>
        <v>8.2967488297300718E-2</v>
      </c>
      <c r="BM4" s="394">
        <f t="shared" si="6"/>
        <v>8.2967488297300718E-2</v>
      </c>
    </row>
    <row r="5" spans="1:65">
      <c r="A5" s="216" t="s">
        <v>561</v>
      </c>
      <c r="B5" s="216"/>
      <c r="C5" s="216" t="s">
        <v>752</v>
      </c>
      <c r="D5" s="134">
        <f>'Natural Gas Prices'!J6</f>
        <v>7.5</v>
      </c>
      <c r="E5" s="134">
        <f>'Natural Gas Prices'!K6</f>
        <v>7.4707031250000107</v>
      </c>
      <c r="F5" s="134">
        <f>'Natural Gas Prices'!L6</f>
        <v>7.4386596679687775</v>
      </c>
      <c r="G5" s="134">
        <f>'Natural Gas Prices'!M6</f>
        <v>7.4133276939392614</v>
      </c>
      <c r="H5" s="134">
        <f>'Natural Gas Prices'!N6</f>
        <v>7.8275247725071324</v>
      </c>
      <c r="I5" s="134">
        <f>'Natural Gas Prices'!O6</f>
        <v>8.3679641907649831</v>
      </c>
      <c r="J5" s="134">
        <f>'Natural Gas Prices'!P6</f>
        <v>8.5376743459069857</v>
      </c>
      <c r="K5" s="134">
        <f>'Natural Gas Prices'!Q6</f>
        <v>8.5939380972251538</v>
      </c>
      <c r="L5" s="134">
        <f>'Natural Gas Prices'!R6</f>
        <v>8.781112111533723</v>
      </c>
      <c r="M5" s="134">
        <f>'Natural Gas Prices'!S6</f>
        <v>8.8211553622508827</v>
      </c>
      <c r="N5" s="134">
        <f>'Natural Gas Prices'!T6</f>
        <v>8.9091093630276674</v>
      </c>
      <c r="O5" s="134">
        <f>'Natural Gas Prices'!U6</f>
        <v>8.8743426892325452</v>
      </c>
      <c r="P5" s="134">
        <f>'Natural Gas Prices'!V6</f>
        <v>9.1897602584461442</v>
      </c>
      <c r="Q5" s="134">
        <f>'Natural Gas Prices'!W6</f>
        <v>9.3286138064439612</v>
      </c>
      <c r="R5" s="134">
        <f>'Natural Gas Prices'!X6</f>
        <v>9.429242959683382</v>
      </c>
      <c r="S5" s="134">
        <f>'Natural Gas Prices'!Y6</f>
        <v>9.5264262334696763</v>
      </c>
      <c r="T5" s="134">
        <f>'Natural Gas Prices'!Z6</f>
        <v>9.7071111002170323</v>
      </c>
      <c r="U5" s="134">
        <f>'Natural Gas Prices'!AA6</f>
        <v>9.7539916388937637</v>
      </c>
      <c r="V5" s="134">
        <f>'Natural Gas Prices'!AB6</f>
        <v>9.7772791527512162</v>
      </c>
      <c r="W5" s="134">
        <f>'Natural Gas Prices'!AC6</f>
        <v>9.828110019213387</v>
      </c>
      <c r="X5" s="134">
        <f>'Natural Gas Prices'!AD6</f>
        <v>9.967726160464748</v>
      </c>
      <c r="Y5" s="134">
        <f>'Natural Gas Prices'!AE6</f>
        <v>9.9374568922239135</v>
      </c>
      <c r="Z5" s="134">
        <f>'Natural Gas Prices'!AF6</f>
        <v>10.035559067197708</v>
      </c>
      <c r="AA5" s="134">
        <f>'Natural Gas Prices'!AG6</f>
        <v>10.178159269006414</v>
      </c>
      <c r="AB5" s="134">
        <f>'Natural Gas Prices'!AH6</f>
        <v>10.365489591248942</v>
      </c>
      <c r="AC5" s="134">
        <f>'Natural Gas Prices'!AI6</f>
        <v>10.536147067202799</v>
      </c>
      <c r="AD5" s="134">
        <f>'Natural Gas Prices'!AJ6</f>
        <v>10.536147067202799</v>
      </c>
      <c r="AE5" s="134">
        <f>'Natural Gas Prices'!AK6</f>
        <v>10.536147067202799</v>
      </c>
      <c r="AF5" s="134">
        <f>'Natural Gas Prices'!AL6</f>
        <v>10.536147067202799</v>
      </c>
      <c r="AG5" s="134">
        <f>'Natural Gas Prices'!AM6</f>
        <v>10.536147067202799</v>
      </c>
      <c r="AH5" s="134">
        <f>'Natural Gas Prices'!AN6</f>
        <v>10.536147067202799</v>
      </c>
      <c r="AI5" s="134">
        <f>'Natural Gas Prices'!AO6</f>
        <v>10.536147067202799</v>
      </c>
      <c r="AJ5" s="134">
        <f>'Natural Gas Prices'!AP6</f>
        <v>10.536147067202799</v>
      </c>
      <c r="AK5" s="134">
        <f>'Natural Gas Prices'!AQ6</f>
        <v>10.536147067202799</v>
      </c>
      <c r="AL5" s="134">
        <f>'Natural Gas Prices'!AR6</f>
        <v>10.536147067202799</v>
      </c>
      <c r="AM5" s="134">
        <f>'Natural Gas Prices'!AS6</f>
        <v>10.536147067202799</v>
      </c>
      <c r="AN5" s="134">
        <f>'Natural Gas Prices'!AT6</f>
        <v>10.536147067202799</v>
      </c>
      <c r="AO5" s="134">
        <f>'Natural Gas Prices'!AU6</f>
        <v>10.536147067202799</v>
      </c>
      <c r="AP5" s="134">
        <f>'Natural Gas Prices'!AV6</f>
        <v>10.536147067202799</v>
      </c>
      <c r="AQ5" s="134">
        <f>'Natural Gas Prices'!AW6</f>
        <v>10.536147067202799</v>
      </c>
      <c r="AR5" s="134">
        <f>'Natural Gas Prices'!AX6</f>
        <v>10.536147067202799</v>
      </c>
      <c r="AS5" s="134">
        <f>'Natural Gas Prices'!AY6</f>
        <v>10.536147067202799</v>
      </c>
      <c r="AT5" s="134">
        <f>'Natural Gas Prices'!AZ6</f>
        <v>10.536147067202799</v>
      </c>
      <c r="AU5" s="134">
        <f>'Natural Gas Prices'!BA6</f>
        <v>10.536147067202799</v>
      </c>
      <c r="AV5" s="134">
        <f>'Natural Gas Prices'!BB6</f>
        <v>10.536147067202799</v>
      </c>
      <c r="AW5" s="134">
        <f>'Natural Gas Prices'!BC6</f>
        <v>10.536147067202799</v>
      </c>
      <c r="AX5" s="134">
        <f>'Natural Gas Prices'!BD6</f>
        <v>10.536147067202799</v>
      </c>
      <c r="AY5" s="134">
        <f>'Natural Gas Prices'!BE6</f>
        <v>10.536147067202799</v>
      </c>
      <c r="AZ5" s="134">
        <f>'Natural Gas Prices'!BF6</f>
        <v>10.536147067202799</v>
      </c>
      <c r="BA5" s="134">
        <f>'Natural Gas Prices'!BG6</f>
        <v>10.536147067202799</v>
      </c>
      <c r="BB5" s="134">
        <f>'Natural Gas Prices'!BH6</f>
        <v>10.536147067202799</v>
      </c>
      <c r="BC5" s="134">
        <f>'Natural Gas Prices'!BI6</f>
        <v>10.536147067202799</v>
      </c>
      <c r="BD5" s="134">
        <f>'Natural Gas Prices'!BJ6</f>
        <v>10.536147067202799</v>
      </c>
      <c r="BE5" s="134">
        <f>'Natural Gas Prices'!BK6</f>
        <v>10.536147067202799</v>
      </c>
      <c r="BF5" s="134">
        <f>'Natural Gas Prices'!BL6</f>
        <v>10.536147067202799</v>
      </c>
      <c r="BG5" s="134">
        <f>'Natural Gas Prices'!BM6</f>
        <v>10.536147067202799</v>
      </c>
      <c r="BH5" s="134">
        <f>BG5</f>
        <v>10.536147067202799</v>
      </c>
      <c r="BI5" s="134">
        <f t="shared" ref="BI5:BM5" si="7">BH5</f>
        <v>10.536147067202799</v>
      </c>
      <c r="BJ5" s="134">
        <f t="shared" si="7"/>
        <v>10.536147067202799</v>
      </c>
      <c r="BK5" s="134">
        <f t="shared" si="7"/>
        <v>10.536147067202799</v>
      </c>
      <c r="BL5" s="134">
        <f t="shared" si="7"/>
        <v>10.536147067202799</v>
      </c>
      <c r="BM5" s="134">
        <f t="shared" si="7"/>
        <v>10.536147067202799</v>
      </c>
    </row>
    <row r="8" spans="1:65" s="7" customFormat="1">
      <c r="A8" s="223" t="s">
        <v>522</v>
      </c>
      <c r="B8" s="229"/>
      <c r="C8" s="229"/>
      <c r="D8" s="229"/>
      <c r="E8" s="229"/>
      <c r="F8" s="229"/>
      <c r="G8" s="229"/>
      <c r="H8" s="229"/>
      <c r="I8" s="229"/>
      <c r="J8" s="229"/>
      <c r="K8" s="229"/>
      <c r="L8" s="229"/>
      <c r="M8" s="229"/>
      <c r="N8" s="229"/>
      <c r="O8" s="229"/>
      <c r="P8" s="229"/>
      <c r="Q8" s="229"/>
      <c r="R8" s="229"/>
      <c r="S8" s="229"/>
      <c r="T8" s="229"/>
      <c r="U8" s="229"/>
      <c r="V8" s="229"/>
      <c r="W8" s="229"/>
      <c r="X8" s="229"/>
      <c r="Y8" s="229"/>
      <c r="Z8" s="229"/>
      <c r="AA8" s="229"/>
      <c r="AB8" s="229"/>
      <c r="AC8" s="229"/>
      <c r="AD8" s="229"/>
      <c r="AE8" s="229"/>
      <c r="AF8" s="229"/>
      <c r="AG8" s="229"/>
      <c r="AH8" s="229"/>
      <c r="AI8" s="229"/>
      <c r="AJ8" s="229"/>
      <c r="AK8" s="229"/>
      <c r="AL8" s="229"/>
      <c r="AM8" s="229"/>
      <c r="AN8" s="229"/>
      <c r="AO8" s="229"/>
      <c r="AP8" s="229"/>
      <c r="AQ8" s="229"/>
      <c r="AR8" s="229"/>
      <c r="AS8" s="229"/>
      <c r="AT8" s="229"/>
      <c r="AU8" s="229"/>
      <c r="AV8" s="229"/>
      <c r="AW8" s="229"/>
      <c r="AX8" s="229"/>
      <c r="AY8" s="229"/>
      <c r="AZ8" s="229"/>
      <c r="BA8" s="229"/>
      <c r="BB8" s="229"/>
      <c r="BC8" s="229"/>
      <c r="BD8" s="229"/>
      <c r="BE8" s="229"/>
      <c r="BF8" s="229"/>
      <c r="BG8" s="229"/>
      <c r="BH8" s="229"/>
      <c r="BI8" s="229"/>
      <c r="BJ8" s="229"/>
      <c r="BK8" s="229"/>
      <c r="BL8" s="229"/>
      <c r="BM8" s="229"/>
    </row>
    <row r="9" spans="1:65" s="7" customFormat="1"/>
    <row r="10" spans="1:65" s="1" customFormat="1" ht="15">
      <c r="A10" s="227"/>
      <c r="B10" s="227"/>
      <c r="C10" s="487"/>
      <c r="D10" s="228">
        <f>D2</f>
        <v>2020</v>
      </c>
      <c r="E10" s="228">
        <f t="shared" ref="E10:BM10" si="8">E2</f>
        <v>2021</v>
      </c>
      <c r="F10" s="228">
        <f t="shared" si="8"/>
        <v>2022</v>
      </c>
      <c r="G10" s="228">
        <f t="shared" si="8"/>
        <v>2023</v>
      </c>
      <c r="H10" s="228">
        <f t="shared" si="8"/>
        <v>2024</v>
      </c>
      <c r="I10" s="228">
        <f t="shared" si="8"/>
        <v>2025</v>
      </c>
      <c r="J10" s="228">
        <f t="shared" si="8"/>
        <v>2026</v>
      </c>
      <c r="K10" s="228">
        <f t="shared" si="8"/>
        <v>2027</v>
      </c>
      <c r="L10" s="228">
        <f t="shared" si="8"/>
        <v>2028</v>
      </c>
      <c r="M10" s="228">
        <f t="shared" si="8"/>
        <v>2029</v>
      </c>
      <c r="N10" s="228">
        <f t="shared" si="8"/>
        <v>2030</v>
      </c>
      <c r="O10" s="228">
        <f t="shared" si="8"/>
        <v>2031</v>
      </c>
      <c r="P10" s="228">
        <f t="shared" si="8"/>
        <v>2032</v>
      </c>
      <c r="Q10" s="228">
        <f t="shared" si="8"/>
        <v>2033</v>
      </c>
      <c r="R10" s="228">
        <f t="shared" si="8"/>
        <v>2034</v>
      </c>
      <c r="S10" s="228">
        <f t="shared" si="8"/>
        <v>2035</v>
      </c>
      <c r="T10" s="228">
        <f t="shared" si="8"/>
        <v>2036</v>
      </c>
      <c r="U10" s="228">
        <f t="shared" si="8"/>
        <v>2037</v>
      </c>
      <c r="V10" s="228">
        <f t="shared" si="8"/>
        <v>2038</v>
      </c>
      <c r="W10" s="228">
        <f t="shared" si="8"/>
        <v>2039</v>
      </c>
      <c r="X10" s="228">
        <f t="shared" si="8"/>
        <v>2040</v>
      </c>
      <c r="Y10" s="228">
        <f t="shared" si="8"/>
        <v>2041</v>
      </c>
      <c r="Z10" s="228">
        <f t="shared" si="8"/>
        <v>2042</v>
      </c>
      <c r="AA10" s="228">
        <f t="shared" si="8"/>
        <v>2043</v>
      </c>
      <c r="AB10" s="228">
        <f t="shared" si="8"/>
        <v>2044</v>
      </c>
      <c r="AC10" s="228">
        <f t="shared" si="8"/>
        <v>2045</v>
      </c>
      <c r="AD10" s="228">
        <f t="shared" si="8"/>
        <v>2046</v>
      </c>
      <c r="AE10" s="228">
        <f t="shared" si="8"/>
        <v>2047</v>
      </c>
      <c r="AF10" s="228">
        <f t="shared" si="8"/>
        <v>2048</v>
      </c>
      <c r="AG10" s="228">
        <f t="shared" si="8"/>
        <v>2049</v>
      </c>
      <c r="AH10" s="228">
        <f t="shared" si="8"/>
        <v>2050</v>
      </c>
      <c r="AI10" s="228">
        <f t="shared" si="8"/>
        <v>2051</v>
      </c>
      <c r="AJ10" s="228">
        <f t="shared" si="8"/>
        <v>2052</v>
      </c>
      <c r="AK10" s="228">
        <f t="shared" si="8"/>
        <v>2053</v>
      </c>
      <c r="AL10" s="228">
        <f t="shared" si="8"/>
        <v>2054</v>
      </c>
      <c r="AM10" s="228">
        <f t="shared" si="8"/>
        <v>2055</v>
      </c>
      <c r="AN10" s="228">
        <f t="shared" si="8"/>
        <v>2056</v>
      </c>
      <c r="AO10" s="228">
        <f t="shared" si="8"/>
        <v>2057</v>
      </c>
      <c r="AP10" s="228">
        <f t="shared" si="8"/>
        <v>2058</v>
      </c>
      <c r="AQ10" s="228">
        <f t="shared" si="8"/>
        <v>2059</v>
      </c>
      <c r="AR10" s="228">
        <f t="shared" si="8"/>
        <v>2060</v>
      </c>
      <c r="AS10" s="228">
        <f t="shared" si="8"/>
        <v>2061</v>
      </c>
      <c r="AT10" s="228">
        <f t="shared" si="8"/>
        <v>2062</v>
      </c>
      <c r="AU10" s="228">
        <f t="shared" si="8"/>
        <v>2063</v>
      </c>
      <c r="AV10" s="228">
        <f t="shared" si="8"/>
        <v>2064</v>
      </c>
      <c r="AW10" s="228">
        <f t="shared" si="8"/>
        <v>2065</v>
      </c>
      <c r="AX10" s="228">
        <f t="shared" si="8"/>
        <v>2066</v>
      </c>
      <c r="AY10" s="228">
        <f t="shared" si="8"/>
        <v>2067</v>
      </c>
      <c r="AZ10" s="228">
        <f t="shared" si="8"/>
        <v>2068</v>
      </c>
      <c r="BA10" s="228">
        <f t="shared" si="8"/>
        <v>2069</v>
      </c>
      <c r="BB10" s="228">
        <f t="shared" si="8"/>
        <v>2070</v>
      </c>
      <c r="BC10" s="228">
        <f t="shared" si="8"/>
        <v>2071</v>
      </c>
      <c r="BD10" s="228">
        <f t="shared" si="8"/>
        <v>2072</v>
      </c>
      <c r="BE10" s="228">
        <f t="shared" si="8"/>
        <v>2073</v>
      </c>
      <c r="BF10" s="228">
        <f t="shared" si="8"/>
        <v>2074</v>
      </c>
      <c r="BG10" s="228">
        <f t="shared" si="8"/>
        <v>2075</v>
      </c>
      <c r="BH10" s="228">
        <f t="shared" si="8"/>
        <v>2076</v>
      </c>
      <c r="BI10" s="228">
        <f t="shared" si="8"/>
        <v>2077</v>
      </c>
      <c r="BJ10" s="228">
        <f t="shared" si="8"/>
        <v>2078</v>
      </c>
      <c r="BK10" s="228">
        <f t="shared" si="8"/>
        <v>2079</v>
      </c>
      <c r="BL10" s="228">
        <f t="shared" si="8"/>
        <v>2080</v>
      </c>
      <c r="BM10" s="228">
        <f t="shared" si="8"/>
        <v>2081</v>
      </c>
    </row>
    <row r="11" spans="1:65" s="1" customFormat="1">
      <c r="A11" s="216" t="s">
        <v>670</v>
      </c>
      <c r="B11" s="216"/>
      <c r="C11" s="492" t="s">
        <v>751</v>
      </c>
      <c r="D11" s="134">
        <f>'Natural Gas Prices'!J6</f>
        <v>7.5</v>
      </c>
      <c r="E11" s="134">
        <f>'Natural Gas Prices'!K6</f>
        <v>7.4707031250000107</v>
      </c>
      <c r="F11" s="134">
        <f>'Natural Gas Prices'!L6</f>
        <v>7.4386596679687775</v>
      </c>
      <c r="G11" s="134">
        <f>'Natural Gas Prices'!M6</f>
        <v>7.4133276939392614</v>
      </c>
      <c r="H11" s="134">
        <f>'Natural Gas Prices'!N6</f>
        <v>7.8275247725071324</v>
      </c>
      <c r="I11" s="134">
        <f>'Natural Gas Prices'!O6</f>
        <v>8.3679641907649831</v>
      </c>
      <c r="J11" s="134">
        <f>'Natural Gas Prices'!P6</f>
        <v>8.5376743459069857</v>
      </c>
      <c r="K11" s="134">
        <f>'Natural Gas Prices'!Q6</f>
        <v>8.5939380972251538</v>
      </c>
      <c r="L11" s="134">
        <f>'Natural Gas Prices'!R6</f>
        <v>8.781112111533723</v>
      </c>
      <c r="M11" s="134">
        <f>'Natural Gas Prices'!S6</f>
        <v>8.8211553622508827</v>
      </c>
      <c r="N11" s="134">
        <f>'Natural Gas Prices'!T6</f>
        <v>8.9091093630276674</v>
      </c>
      <c r="O11" s="134">
        <f>'Natural Gas Prices'!U6</f>
        <v>8.8743426892325452</v>
      </c>
      <c r="P11" s="134">
        <f>'Natural Gas Prices'!V6</f>
        <v>9.1897602584461442</v>
      </c>
      <c r="Q11" s="134">
        <f>'Natural Gas Prices'!W6</f>
        <v>9.3286138064439612</v>
      </c>
      <c r="R11" s="134">
        <f>'Natural Gas Prices'!X6</f>
        <v>9.429242959683382</v>
      </c>
      <c r="S11" s="134">
        <f>'Natural Gas Prices'!Y6</f>
        <v>9.5264262334696763</v>
      </c>
      <c r="T11" s="134">
        <f>'Natural Gas Prices'!Z6</f>
        <v>9.7071111002170323</v>
      </c>
      <c r="U11" s="134">
        <f>'Natural Gas Prices'!AA6</f>
        <v>9.7539916388937637</v>
      </c>
      <c r="V11" s="134">
        <f>'Natural Gas Prices'!AB6</f>
        <v>9.7772791527512162</v>
      </c>
      <c r="W11" s="134">
        <f>'Natural Gas Prices'!AC6</f>
        <v>9.828110019213387</v>
      </c>
      <c r="X11" s="134">
        <f>'Natural Gas Prices'!AD6</f>
        <v>9.967726160464748</v>
      </c>
      <c r="Y11" s="134">
        <f>'Natural Gas Prices'!AE6</f>
        <v>9.9374568922239135</v>
      </c>
      <c r="Z11" s="134">
        <f>'Natural Gas Prices'!AF6</f>
        <v>10.035559067197708</v>
      </c>
      <c r="AA11" s="134">
        <f>'Natural Gas Prices'!AG6</f>
        <v>10.178159269006414</v>
      </c>
      <c r="AB11" s="134">
        <f>'Natural Gas Prices'!AH6</f>
        <v>10.365489591248942</v>
      </c>
      <c r="AC11" s="134">
        <f>'Natural Gas Prices'!AI6</f>
        <v>10.536147067202799</v>
      </c>
      <c r="AD11" s="134">
        <f>'Natural Gas Prices'!AJ6</f>
        <v>10.536147067202799</v>
      </c>
      <c r="AE11" s="134">
        <f>'Natural Gas Prices'!AK6</f>
        <v>10.536147067202799</v>
      </c>
      <c r="AF11" s="134">
        <f>'Natural Gas Prices'!AL6</f>
        <v>10.536147067202799</v>
      </c>
      <c r="AG11" s="134">
        <f>'Natural Gas Prices'!AM6</f>
        <v>10.536147067202799</v>
      </c>
      <c r="AH11" s="134">
        <f>'Natural Gas Prices'!AN6</f>
        <v>10.536147067202799</v>
      </c>
      <c r="AI11" s="134">
        <f>'Natural Gas Prices'!AO6</f>
        <v>10.536147067202799</v>
      </c>
      <c r="AJ11" s="134">
        <f>'Natural Gas Prices'!AP6</f>
        <v>10.536147067202799</v>
      </c>
      <c r="AK11" s="134">
        <f>'Natural Gas Prices'!AQ6</f>
        <v>10.536147067202799</v>
      </c>
      <c r="AL11" s="134">
        <f>'Natural Gas Prices'!AR6</f>
        <v>10.536147067202799</v>
      </c>
      <c r="AM11" s="134">
        <f>'Natural Gas Prices'!AS6</f>
        <v>10.536147067202799</v>
      </c>
      <c r="AN11" s="134">
        <f>'Natural Gas Prices'!AT6</f>
        <v>10.536147067202799</v>
      </c>
      <c r="AO11" s="134">
        <f>'Natural Gas Prices'!AU6</f>
        <v>10.536147067202799</v>
      </c>
      <c r="AP11" s="134">
        <f>'Natural Gas Prices'!AV6</f>
        <v>10.536147067202799</v>
      </c>
      <c r="AQ11" s="134">
        <f>'Natural Gas Prices'!AW6</f>
        <v>10.536147067202799</v>
      </c>
      <c r="AR11" s="134">
        <f>'Natural Gas Prices'!AX6</f>
        <v>10.536147067202799</v>
      </c>
      <c r="AS11" s="134">
        <f>'Natural Gas Prices'!AY6</f>
        <v>10.536147067202799</v>
      </c>
      <c r="AT11" s="134">
        <f>'Natural Gas Prices'!AZ6</f>
        <v>10.536147067202799</v>
      </c>
      <c r="AU11" s="134">
        <f>'Natural Gas Prices'!BA6</f>
        <v>10.536147067202799</v>
      </c>
      <c r="AV11" s="134">
        <f>'Natural Gas Prices'!BB6</f>
        <v>10.536147067202799</v>
      </c>
      <c r="AW11" s="134">
        <f>'Natural Gas Prices'!BC6</f>
        <v>10.536147067202799</v>
      </c>
      <c r="AX11" s="134">
        <f>'Natural Gas Prices'!BD6</f>
        <v>10.536147067202799</v>
      </c>
      <c r="AY11" s="134">
        <f>'Natural Gas Prices'!BE6</f>
        <v>10.536147067202799</v>
      </c>
      <c r="AZ11" s="134">
        <f>'Natural Gas Prices'!BF6</f>
        <v>10.536147067202799</v>
      </c>
      <c r="BA11" s="134">
        <f>'Natural Gas Prices'!BG6</f>
        <v>10.536147067202799</v>
      </c>
      <c r="BB11" s="134">
        <f>'Natural Gas Prices'!BH6</f>
        <v>10.536147067202799</v>
      </c>
      <c r="BC11" s="134">
        <f>'Natural Gas Prices'!BI6</f>
        <v>10.536147067202799</v>
      </c>
      <c r="BD11" s="134">
        <f>'Natural Gas Prices'!BJ6</f>
        <v>10.536147067202799</v>
      </c>
      <c r="BE11" s="134">
        <f>'Natural Gas Prices'!BK6</f>
        <v>10.536147067202799</v>
      </c>
      <c r="BF11" s="134">
        <f>'Natural Gas Prices'!BL6</f>
        <v>10.536147067202799</v>
      </c>
      <c r="BG11" s="134">
        <f>'Natural Gas Prices'!BM6</f>
        <v>10.536147067202799</v>
      </c>
      <c r="BH11" s="134">
        <f>BG11</f>
        <v>10.536147067202799</v>
      </c>
      <c r="BI11" s="134">
        <f t="shared" ref="BI11:BM11" si="9">BH11</f>
        <v>10.536147067202799</v>
      </c>
      <c r="BJ11" s="134">
        <f t="shared" si="9"/>
        <v>10.536147067202799</v>
      </c>
      <c r="BK11" s="134">
        <f t="shared" si="9"/>
        <v>10.536147067202799</v>
      </c>
      <c r="BL11" s="134">
        <f t="shared" si="9"/>
        <v>10.536147067202799</v>
      </c>
      <c r="BM11" s="134">
        <f t="shared" si="9"/>
        <v>10.536147067202799</v>
      </c>
    </row>
    <row r="12" spans="1:65" s="1" customFormat="1">
      <c r="A12" s="216" t="s">
        <v>664</v>
      </c>
      <c r="B12" s="216"/>
      <c r="C12" s="230" t="s">
        <v>495</v>
      </c>
      <c r="D12" s="490">
        <v>7.4000000000000003E-3</v>
      </c>
      <c r="E12" s="490">
        <v>7.4000000000000003E-3</v>
      </c>
      <c r="F12" s="490">
        <v>7.4000000000000003E-3</v>
      </c>
      <c r="G12" s="490">
        <v>7.4000000000000003E-3</v>
      </c>
      <c r="H12" s="490">
        <v>7.4000000000000003E-3</v>
      </c>
      <c r="I12" s="490">
        <v>7.4000000000000003E-3</v>
      </c>
      <c r="J12" s="490">
        <v>7.4000000000000003E-3</v>
      </c>
      <c r="K12" s="490">
        <v>7.4000000000000003E-3</v>
      </c>
      <c r="L12" s="490">
        <v>7.4000000000000003E-3</v>
      </c>
      <c r="M12" s="490">
        <v>7.4000000000000003E-3</v>
      </c>
      <c r="N12" s="490">
        <v>7.4000000000000003E-3</v>
      </c>
      <c r="O12" s="490">
        <v>7.4000000000000003E-3</v>
      </c>
      <c r="P12" s="490">
        <v>7.4000000000000003E-3</v>
      </c>
      <c r="Q12" s="490">
        <v>7.4000000000000003E-3</v>
      </c>
      <c r="R12" s="490">
        <v>7.4000000000000003E-3</v>
      </c>
      <c r="S12" s="490">
        <v>7.4000000000000003E-3</v>
      </c>
      <c r="T12" s="490">
        <v>7.4000000000000003E-3</v>
      </c>
      <c r="U12" s="490">
        <v>7.4000000000000003E-3</v>
      </c>
      <c r="V12" s="490">
        <v>7.4000000000000003E-3</v>
      </c>
      <c r="W12" s="490">
        <v>7.4000000000000003E-3</v>
      </c>
      <c r="X12" s="490">
        <v>7.4000000000000003E-3</v>
      </c>
      <c r="Y12" s="490">
        <v>7.4000000000000003E-3</v>
      </c>
      <c r="Z12" s="490">
        <v>7.4000000000000003E-3</v>
      </c>
      <c r="AA12" s="490">
        <v>7.4000000000000003E-3</v>
      </c>
      <c r="AB12" s="490">
        <v>7.4000000000000003E-3</v>
      </c>
      <c r="AC12" s="490">
        <v>7.4000000000000003E-3</v>
      </c>
      <c r="AD12" s="490">
        <v>7.4000000000000003E-3</v>
      </c>
      <c r="AE12" s="490">
        <v>7.4000000000000003E-3</v>
      </c>
      <c r="AF12" s="490">
        <v>7.4000000000000003E-3</v>
      </c>
      <c r="AG12" s="490">
        <v>7.4000000000000003E-3</v>
      </c>
      <c r="AH12" s="490">
        <v>7.4000000000000003E-3</v>
      </c>
      <c r="AI12" s="490">
        <v>7.4000000000000003E-3</v>
      </c>
      <c r="AJ12" s="490">
        <v>7.4000000000000003E-3</v>
      </c>
      <c r="AK12" s="490">
        <v>7.4000000000000003E-3</v>
      </c>
      <c r="AL12" s="490">
        <v>7.4000000000000003E-3</v>
      </c>
      <c r="AM12" s="490">
        <v>7.4000000000000003E-3</v>
      </c>
      <c r="AN12" s="490">
        <v>7.4000000000000003E-3</v>
      </c>
      <c r="AO12" s="490">
        <v>7.4000000000000003E-3</v>
      </c>
      <c r="AP12" s="490">
        <v>7.4000000000000003E-3</v>
      </c>
      <c r="AQ12" s="490">
        <v>7.4000000000000003E-3</v>
      </c>
      <c r="AR12" s="490">
        <v>7.4000000000000003E-3</v>
      </c>
      <c r="AS12" s="490">
        <v>7.4000000000000003E-3</v>
      </c>
      <c r="AT12" s="490">
        <v>7.4000000000000003E-3</v>
      </c>
      <c r="AU12" s="490">
        <v>7.4000000000000003E-3</v>
      </c>
      <c r="AV12" s="490">
        <v>7.4000000000000003E-3</v>
      </c>
      <c r="AW12" s="490">
        <v>7.4000000000000003E-3</v>
      </c>
      <c r="AX12" s="490">
        <v>7.4000000000000003E-3</v>
      </c>
      <c r="AY12" s="490">
        <v>7.4000000000000003E-3</v>
      </c>
      <c r="AZ12" s="490">
        <v>7.4000000000000003E-3</v>
      </c>
      <c r="BA12" s="490">
        <v>7.4000000000000003E-3</v>
      </c>
      <c r="BB12" s="490">
        <v>7.4000000000000003E-3</v>
      </c>
      <c r="BC12" s="490">
        <v>7.4000000000000003E-3</v>
      </c>
      <c r="BD12" s="490">
        <v>7.4000000000000003E-3</v>
      </c>
      <c r="BE12" s="490">
        <v>7.4000000000000003E-3</v>
      </c>
      <c r="BF12" s="490">
        <v>7.4000000000000003E-3</v>
      </c>
      <c r="BG12" s="490">
        <v>7.4000000000000003E-3</v>
      </c>
      <c r="BH12" s="490">
        <v>7.4000000000000003E-3</v>
      </c>
      <c r="BI12" s="490">
        <v>7.4000000000000003E-3</v>
      </c>
      <c r="BJ12" s="490">
        <v>7.4000000000000003E-3</v>
      </c>
      <c r="BK12" s="490">
        <v>7.4000000000000003E-3</v>
      </c>
      <c r="BL12" s="490">
        <v>7.4000000000000003E-3</v>
      </c>
      <c r="BM12" s="490">
        <v>7.4000000000000003E-3</v>
      </c>
    </row>
    <row r="13" spans="1:65" s="115" customFormat="1">
      <c r="A13" s="216" t="s">
        <v>557</v>
      </c>
      <c r="B13" s="216"/>
      <c r="C13" s="492" t="s">
        <v>750</v>
      </c>
      <c r="D13" s="193">
        <f>D11*D12</f>
        <v>5.5500000000000001E-2</v>
      </c>
      <c r="E13" s="193">
        <f t="shared" ref="E13:BM13" si="10">E11*E12</f>
        <v>5.5283203125000083E-2</v>
      </c>
      <c r="F13" s="193">
        <f t="shared" si="10"/>
        <v>5.5046081542968958E-2</v>
      </c>
      <c r="G13" s="193">
        <f t="shared" si="10"/>
        <v>5.4858624935150535E-2</v>
      </c>
      <c r="H13" s="193">
        <f t="shared" si="10"/>
        <v>5.7923683316552781E-2</v>
      </c>
      <c r="I13" s="193">
        <f t="shared" si="10"/>
        <v>6.1922935011660879E-2</v>
      </c>
      <c r="J13" s="193">
        <f t="shared" si="10"/>
        <v>6.3178790159711701E-2</v>
      </c>
      <c r="K13" s="193">
        <f t="shared" si="10"/>
        <v>6.3595141919466136E-2</v>
      </c>
      <c r="L13" s="193">
        <f t="shared" si="10"/>
        <v>6.498022962534955E-2</v>
      </c>
      <c r="M13" s="193">
        <f t="shared" si="10"/>
        <v>6.5276549680656534E-2</v>
      </c>
      <c r="N13" s="193">
        <f t="shared" si="10"/>
        <v>6.592740928640474E-2</v>
      </c>
      <c r="O13" s="193">
        <f t="shared" si="10"/>
        <v>6.5670135900320836E-2</v>
      </c>
      <c r="P13" s="193">
        <f t="shared" si="10"/>
        <v>6.8004225912501465E-2</v>
      </c>
      <c r="Q13" s="193">
        <f t="shared" si="10"/>
        <v>6.9031742167685317E-2</v>
      </c>
      <c r="R13" s="193">
        <f t="shared" si="10"/>
        <v>6.9776397901657031E-2</v>
      </c>
      <c r="S13" s="193">
        <f t="shared" si="10"/>
        <v>7.0495554127675608E-2</v>
      </c>
      <c r="T13" s="193">
        <f t="shared" si="10"/>
        <v>7.1832622141606045E-2</v>
      </c>
      <c r="U13" s="193">
        <f t="shared" si="10"/>
        <v>7.2179538127813858E-2</v>
      </c>
      <c r="V13" s="193">
        <f t="shared" si="10"/>
        <v>7.2351865730358997E-2</v>
      </c>
      <c r="W13" s="193">
        <f t="shared" si="10"/>
        <v>7.2728014142179068E-2</v>
      </c>
      <c r="X13" s="193">
        <f t="shared" si="10"/>
        <v>7.3761173587439138E-2</v>
      </c>
      <c r="Y13" s="193">
        <f t="shared" si="10"/>
        <v>7.3537181002456958E-2</v>
      </c>
      <c r="Z13" s="193">
        <f t="shared" si="10"/>
        <v>7.4263137097263038E-2</v>
      </c>
      <c r="AA13" s="193">
        <f t="shared" si="10"/>
        <v>7.5318378590647467E-2</v>
      </c>
      <c r="AB13" s="193">
        <f t="shared" si="10"/>
        <v>7.6704622975242165E-2</v>
      </c>
      <c r="AC13" s="193">
        <f t="shared" si="10"/>
        <v>7.7967488297300713E-2</v>
      </c>
      <c r="AD13" s="193">
        <f t="shared" si="10"/>
        <v>7.7967488297300713E-2</v>
      </c>
      <c r="AE13" s="193">
        <f t="shared" si="10"/>
        <v>7.7967488297300713E-2</v>
      </c>
      <c r="AF13" s="193">
        <f t="shared" si="10"/>
        <v>7.7967488297300713E-2</v>
      </c>
      <c r="AG13" s="193">
        <f t="shared" si="10"/>
        <v>7.7967488297300713E-2</v>
      </c>
      <c r="AH13" s="193">
        <f t="shared" si="10"/>
        <v>7.7967488297300713E-2</v>
      </c>
      <c r="AI13" s="193">
        <f t="shared" si="10"/>
        <v>7.7967488297300713E-2</v>
      </c>
      <c r="AJ13" s="193">
        <f t="shared" si="10"/>
        <v>7.7967488297300713E-2</v>
      </c>
      <c r="AK13" s="193">
        <f t="shared" si="10"/>
        <v>7.7967488297300713E-2</v>
      </c>
      <c r="AL13" s="193">
        <f t="shared" si="10"/>
        <v>7.7967488297300713E-2</v>
      </c>
      <c r="AM13" s="193">
        <f t="shared" si="10"/>
        <v>7.7967488297300713E-2</v>
      </c>
      <c r="AN13" s="193">
        <f t="shared" si="10"/>
        <v>7.7967488297300713E-2</v>
      </c>
      <c r="AO13" s="193">
        <f t="shared" si="10"/>
        <v>7.7967488297300713E-2</v>
      </c>
      <c r="AP13" s="193">
        <f t="shared" si="10"/>
        <v>7.7967488297300713E-2</v>
      </c>
      <c r="AQ13" s="193">
        <f t="shared" si="10"/>
        <v>7.7967488297300713E-2</v>
      </c>
      <c r="AR13" s="193">
        <f t="shared" si="10"/>
        <v>7.7967488297300713E-2</v>
      </c>
      <c r="AS13" s="193">
        <f t="shared" si="10"/>
        <v>7.7967488297300713E-2</v>
      </c>
      <c r="AT13" s="193">
        <f t="shared" si="10"/>
        <v>7.7967488297300713E-2</v>
      </c>
      <c r="AU13" s="193">
        <f t="shared" si="10"/>
        <v>7.7967488297300713E-2</v>
      </c>
      <c r="AV13" s="193">
        <f t="shared" si="10"/>
        <v>7.7967488297300713E-2</v>
      </c>
      <c r="AW13" s="193">
        <f t="shared" si="10"/>
        <v>7.7967488297300713E-2</v>
      </c>
      <c r="AX13" s="193">
        <f t="shared" si="10"/>
        <v>7.7967488297300713E-2</v>
      </c>
      <c r="AY13" s="193">
        <f t="shared" si="10"/>
        <v>7.7967488297300713E-2</v>
      </c>
      <c r="AZ13" s="193">
        <f t="shared" si="10"/>
        <v>7.7967488297300713E-2</v>
      </c>
      <c r="BA13" s="193">
        <f t="shared" si="10"/>
        <v>7.7967488297300713E-2</v>
      </c>
      <c r="BB13" s="193">
        <f t="shared" si="10"/>
        <v>7.7967488297300713E-2</v>
      </c>
      <c r="BC13" s="193">
        <f t="shared" si="10"/>
        <v>7.7967488297300713E-2</v>
      </c>
      <c r="BD13" s="193">
        <f t="shared" si="10"/>
        <v>7.7967488297300713E-2</v>
      </c>
      <c r="BE13" s="193">
        <f t="shared" si="10"/>
        <v>7.7967488297300713E-2</v>
      </c>
      <c r="BF13" s="193">
        <f t="shared" si="10"/>
        <v>7.7967488297300713E-2</v>
      </c>
      <c r="BG13" s="193">
        <f t="shared" si="10"/>
        <v>7.7967488297300713E-2</v>
      </c>
      <c r="BH13" s="193">
        <f t="shared" si="10"/>
        <v>7.7967488297300713E-2</v>
      </c>
      <c r="BI13" s="193">
        <f t="shared" si="10"/>
        <v>7.7967488297300713E-2</v>
      </c>
      <c r="BJ13" s="193">
        <f t="shared" si="10"/>
        <v>7.7967488297300713E-2</v>
      </c>
      <c r="BK13" s="193">
        <f t="shared" si="10"/>
        <v>7.7967488297300713E-2</v>
      </c>
      <c r="BL13" s="193">
        <f t="shared" si="10"/>
        <v>7.7967488297300713E-2</v>
      </c>
      <c r="BM13" s="193">
        <f t="shared" si="10"/>
        <v>7.7967488297300713E-2</v>
      </c>
    </row>
    <row r="14" spans="1:65" s="115" customFormat="1">
      <c r="A14" s="216" t="s">
        <v>558</v>
      </c>
      <c r="B14" s="216"/>
      <c r="C14" s="492" t="s">
        <v>750</v>
      </c>
      <c r="D14" s="489">
        <v>5.0000000000000001E-3</v>
      </c>
      <c r="E14" s="489">
        <v>5.0000000000000001E-3</v>
      </c>
      <c r="F14" s="489">
        <v>5.0000000000000001E-3</v>
      </c>
      <c r="G14" s="489">
        <v>5.0000000000000001E-3</v>
      </c>
      <c r="H14" s="489">
        <v>5.0000000000000001E-3</v>
      </c>
      <c r="I14" s="489">
        <v>5.0000000000000001E-3</v>
      </c>
      <c r="J14" s="489">
        <v>5.0000000000000001E-3</v>
      </c>
      <c r="K14" s="489">
        <v>5.0000000000000001E-3</v>
      </c>
      <c r="L14" s="489">
        <v>5.0000000000000001E-3</v>
      </c>
      <c r="M14" s="489">
        <v>5.0000000000000001E-3</v>
      </c>
      <c r="N14" s="489">
        <v>5.0000000000000001E-3</v>
      </c>
      <c r="O14" s="489">
        <v>5.0000000000000001E-3</v>
      </c>
      <c r="P14" s="489">
        <v>5.0000000000000001E-3</v>
      </c>
      <c r="Q14" s="489">
        <v>5.0000000000000001E-3</v>
      </c>
      <c r="R14" s="489">
        <v>5.0000000000000001E-3</v>
      </c>
      <c r="S14" s="489">
        <v>5.0000000000000001E-3</v>
      </c>
      <c r="T14" s="489">
        <v>5.0000000000000001E-3</v>
      </c>
      <c r="U14" s="489">
        <v>5.0000000000000001E-3</v>
      </c>
      <c r="V14" s="489">
        <v>5.0000000000000001E-3</v>
      </c>
      <c r="W14" s="489">
        <v>5.0000000000000001E-3</v>
      </c>
      <c r="X14" s="489">
        <v>5.0000000000000001E-3</v>
      </c>
      <c r="Y14" s="489">
        <v>5.0000000000000001E-3</v>
      </c>
      <c r="Z14" s="489">
        <v>5.0000000000000001E-3</v>
      </c>
      <c r="AA14" s="489">
        <v>5.0000000000000001E-3</v>
      </c>
      <c r="AB14" s="489">
        <v>5.0000000000000001E-3</v>
      </c>
      <c r="AC14" s="489">
        <v>5.0000000000000001E-3</v>
      </c>
      <c r="AD14" s="489">
        <v>5.0000000000000001E-3</v>
      </c>
      <c r="AE14" s="489">
        <v>5.0000000000000001E-3</v>
      </c>
      <c r="AF14" s="489">
        <v>5.0000000000000001E-3</v>
      </c>
      <c r="AG14" s="489">
        <v>5.0000000000000001E-3</v>
      </c>
      <c r="AH14" s="489">
        <v>5.0000000000000001E-3</v>
      </c>
      <c r="AI14" s="489">
        <v>5.0000000000000001E-3</v>
      </c>
      <c r="AJ14" s="489">
        <v>5.0000000000000001E-3</v>
      </c>
      <c r="AK14" s="489">
        <v>5.0000000000000001E-3</v>
      </c>
      <c r="AL14" s="489">
        <v>5.0000000000000001E-3</v>
      </c>
      <c r="AM14" s="489">
        <v>5.0000000000000001E-3</v>
      </c>
      <c r="AN14" s="489">
        <v>5.0000000000000001E-3</v>
      </c>
      <c r="AO14" s="489">
        <v>5.0000000000000001E-3</v>
      </c>
      <c r="AP14" s="489">
        <v>5.0000000000000001E-3</v>
      </c>
      <c r="AQ14" s="489">
        <v>5.0000000000000001E-3</v>
      </c>
      <c r="AR14" s="489">
        <v>5.0000000000000001E-3</v>
      </c>
      <c r="AS14" s="489">
        <v>5.0000000000000001E-3</v>
      </c>
      <c r="AT14" s="489">
        <v>5.0000000000000001E-3</v>
      </c>
      <c r="AU14" s="489">
        <v>5.0000000000000001E-3</v>
      </c>
      <c r="AV14" s="489">
        <v>5.0000000000000001E-3</v>
      </c>
      <c r="AW14" s="489">
        <v>5.0000000000000001E-3</v>
      </c>
      <c r="AX14" s="489">
        <v>5.0000000000000001E-3</v>
      </c>
      <c r="AY14" s="489">
        <v>5.0000000000000001E-3</v>
      </c>
      <c r="AZ14" s="489">
        <v>5.0000000000000001E-3</v>
      </c>
      <c r="BA14" s="489">
        <v>5.0000000000000001E-3</v>
      </c>
      <c r="BB14" s="489">
        <v>5.0000000000000001E-3</v>
      </c>
      <c r="BC14" s="489">
        <v>5.0000000000000001E-3</v>
      </c>
      <c r="BD14" s="489">
        <v>5.0000000000000001E-3</v>
      </c>
      <c r="BE14" s="489">
        <v>5.0000000000000001E-3</v>
      </c>
      <c r="BF14" s="489">
        <v>5.0000000000000001E-3</v>
      </c>
      <c r="BG14" s="489">
        <v>5.0000000000000001E-3</v>
      </c>
      <c r="BH14" s="489">
        <v>5.0000000000000001E-3</v>
      </c>
      <c r="BI14" s="489">
        <v>5.0000000000000001E-3</v>
      </c>
      <c r="BJ14" s="489">
        <v>5.0000000000000001E-3</v>
      </c>
      <c r="BK14" s="489">
        <v>5.0000000000000001E-3</v>
      </c>
      <c r="BL14" s="489">
        <v>5.0000000000000001E-3</v>
      </c>
      <c r="BM14" s="489">
        <v>5.0000000000000001E-3</v>
      </c>
    </row>
    <row r="15" spans="1:65" s="2" customFormat="1" ht="15">
      <c r="A15" s="230" t="s">
        <v>283</v>
      </c>
      <c r="B15" s="231"/>
      <c r="C15" s="492" t="s">
        <v>750</v>
      </c>
      <c r="D15" s="489">
        <f t="shared" ref="D15:AI15" si="11">SUM(D13:D14)</f>
        <v>6.0499999999999998E-2</v>
      </c>
      <c r="E15" s="489">
        <f t="shared" si="11"/>
        <v>6.028320312500008E-2</v>
      </c>
      <c r="F15" s="489">
        <f t="shared" si="11"/>
        <v>6.0046081542968956E-2</v>
      </c>
      <c r="G15" s="489">
        <f t="shared" si="11"/>
        <v>5.9858624935150533E-2</v>
      </c>
      <c r="H15" s="489">
        <f t="shared" si="11"/>
        <v>6.2923683316552778E-2</v>
      </c>
      <c r="I15" s="489">
        <f t="shared" si="11"/>
        <v>6.6922935011660883E-2</v>
      </c>
      <c r="J15" s="489">
        <f t="shared" si="11"/>
        <v>6.8178790159711705E-2</v>
      </c>
      <c r="K15" s="489">
        <f t="shared" si="11"/>
        <v>6.859514191946614E-2</v>
      </c>
      <c r="L15" s="489">
        <f t="shared" si="11"/>
        <v>6.9980229625349555E-2</v>
      </c>
      <c r="M15" s="489">
        <f t="shared" si="11"/>
        <v>7.0276549680656539E-2</v>
      </c>
      <c r="N15" s="489">
        <f t="shared" si="11"/>
        <v>7.0927409286404744E-2</v>
      </c>
      <c r="O15" s="489">
        <f t="shared" si="11"/>
        <v>7.0670135900320841E-2</v>
      </c>
      <c r="P15" s="489">
        <f t="shared" si="11"/>
        <v>7.3004225912501469E-2</v>
      </c>
      <c r="Q15" s="489">
        <f t="shared" si="11"/>
        <v>7.4031742167685322E-2</v>
      </c>
      <c r="R15" s="489">
        <f t="shared" si="11"/>
        <v>7.4776397901657035E-2</v>
      </c>
      <c r="S15" s="489">
        <f t="shared" si="11"/>
        <v>7.5495554127675613E-2</v>
      </c>
      <c r="T15" s="489">
        <f t="shared" si="11"/>
        <v>7.683262214160605E-2</v>
      </c>
      <c r="U15" s="489">
        <f t="shared" si="11"/>
        <v>7.7179538127813863E-2</v>
      </c>
      <c r="V15" s="489">
        <f t="shared" si="11"/>
        <v>7.7351865730359001E-2</v>
      </c>
      <c r="W15" s="489">
        <f t="shared" si="11"/>
        <v>7.7728014142179072E-2</v>
      </c>
      <c r="X15" s="489">
        <f t="shared" si="11"/>
        <v>7.8761173587439143E-2</v>
      </c>
      <c r="Y15" s="489">
        <f t="shared" si="11"/>
        <v>7.8537181002456963E-2</v>
      </c>
      <c r="Z15" s="489">
        <f t="shared" si="11"/>
        <v>7.9263137097263042E-2</v>
      </c>
      <c r="AA15" s="489">
        <f t="shared" si="11"/>
        <v>8.0318378590647471E-2</v>
      </c>
      <c r="AB15" s="489">
        <f t="shared" si="11"/>
        <v>8.1704622975242169E-2</v>
      </c>
      <c r="AC15" s="489">
        <f t="shared" si="11"/>
        <v>8.2967488297300718E-2</v>
      </c>
      <c r="AD15" s="489">
        <f t="shared" si="11"/>
        <v>8.2967488297300718E-2</v>
      </c>
      <c r="AE15" s="489">
        <f t="shared" si="11"/>
        <v>8.2967488297300718E-2</v>
      </c>
      <c r="AF15" s="489">
        <f t="shared" si="11"/>
        <v>8.2967488297300718E-2</v>
      </c>
      <c r="AG15" s="489">
        <f t="shared" si="11"/>
        <v>8.2967488297300718E-2</v>
      </c>
      <c r="AH15" s="489">
        <f t="shared" si="11"/>
        <v>8.2967488297300718E-2</v>
      </c>
      <c r="AI15" s="489">
        <f t="shared" si="11"/>
        <v>8.2967488297300718E-2</v>
      </c>
      <c r="AJ15" s="489">
        <f t="shared" ref="AJ15:BM15" si="12">SUM(AJ13:AJ14)</f>
        <v>8.2967488297300718E-2</v>
      </c>
      <c r="AK15" s="489">
        <f t="shared" si="12"/>
        <v>8.2967488297300718E-2</v>
      </c>
      <c r="AL15" s="489">
        <f t="shared" si="12"/>
        <v>8.2967488297300718E-2</v>
      </c>
      <c r="AM15" s="489">
        <f t="shared" si="12"/>
        <v>8.2967488297300718E-2</v>
      </c>
      <c r="AN15" s="489">
        <f t="shared" si="12"/>
        <v>8.2967488297300718E-2</v>
      </c>
      <c r="AO15" s="489">
        <f t="shared" si="12"/>
        <v>8.2967488297300718E-2</v>
      </c>
      <c r="AP15" s="489">
        <f t="shared" si="12"/>
        <v>8.2967488297300718E-2</v>
      </c>
      <c r="AQ15" s="489">
        <f t="shared" si="12"/>
        <v>8.2967488297300718E-2</v>
      </c>
      <c r="AR15" s="489">
        <f t="shared" si="12"/>
        <v>8.2967488297300718E-2</v>
      </c>
      <c r="AS15" s="489">
        <f t="shared" si="12"/>
        <v>8.2967488297300718E-2</v>
      </c>
      <c r="AT15" s="489">
        <f t="shared" si="12"/>
        <v>8.2967488297300718E-2</v>
      </c>
      <c r="AU15" s="489">
        <f t="shared" si="12"/>
        <v>8.2967488297300718E-2</v>
      </c>
      <c r="AV15" s="489">
        <f t="shared" si="12"/>
        <v>8.2967488297300718E-2</v>
      </c>
      <c r="AW15" s="489">
        <f t="shared" si="12"/>
        <v>8.2967488297300718E-2</v>
      </c>
      <c r="AX15" s="489">
        <f t="shared" si="12"/>
        <v>8.2967488297300718E-2</v>
      </c>
      <c r="AY15" s="489">
        <f t="shared" si="12"/>
        <v>8.2967488297300718E-2</v>
      </c>
      <c r="AZ15" s="489">
        <f t="shared" si="12"/>
        <v>8.2967488297300718E-2</v>
      </c>
      <c r="BA15" s="489">
        <f t="shared" si="12"/>
        <v>8.2967488297300718E-2</v>
      </c>
      <c r="BB15" s="489">
        <f t="shared" si="12"/>
        <v>8.2967488297300718E-2</v>
      </c>
      <c r="BC15" s="489">
        <f t="shared" si="12"/>
        <v>8.2967488297300718E-2</v>
      </c>
      <c r="BD15" s="489">
        <f t="shared" si="12"/>
        <v>8.2967488297300718E-2</v>
      </c>
      <c r="BE15" s="489">
        <f t="shared" si="12"/>
        <v>8.2967488297300718E-2</v>
      </c>
      <c r="BF15" s="489">
        <f t="shared" si="12"/>
        <v>8.2967488297300718E-2</v>
      </c>
      <c r="BG15" s="489">
        <f t="shared" si="12"/>
        <v>8.2967488297300718E-2</v>
      </c>
      <c r="BH15" s="489">
        <f t="shared" si="12"/>
        <v>8.2967488297300718E-2</v>
      </c>
      <c r="BI15" s="489">
        <f t="shared" si="12"/>
        <v>8.2967488297300718E-2</v>
      </c>
      <c r="BJ15" s="489">
        <f t="shared" si="12"/>
        <v>8.2967488297300718E-2</v>
      </c>
      <c r="BK15" s="489">
        <f t="shared" si="12"/>
        <v>8.2967488297300718E-2</v>
      </c>
      <c r="BL15" s="489">
        <f t="shared" si="12"/>
        <v>8.2967488297300718E-2</v>
      </c>
      <c r="BM15" s="489">
        <f t="shared" si="12"/>
        <v>8.2967488297300718E-2</v>
      </c>
    </row>
    <row r="16" spans="1:65">
      <c r="A16" s="137" t="s">
        <v>665</v>
      </c>
      <c r="BI16" s="105"/>
      <c r="BJ16" s="105"/>
      <c r="BK16" s="105"/>
      <c r="BL16" s="105"/>
      <c r="BM16" s="105"/>
    </row>
    <row r="17" spans="1:65">
      <c r="D17" s="97"/>
      <c r="BI17" s="105"/>
      <c r="BJ17" s="105"/>
      <c r="BK17" s="105"/>
      <c r="BL17" s="105"/>
      <c r="BM17" s="105"/>
    </row>
    <row r="18" spans="1:65" s="7" customFormat="1">
      <c r="A18" s="223" t="s">
        <v>521</v>
      </c>
      <c r="B18" s="223"/>
      <c r="C18" s="229"/>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row>
    <row r="19" spans="1:65">
      <c r="BI19" s="105"/>
      <c r="BJ19" s="105"/>
      <c r="BK19" s="105"/>
      <c r="BL19" s="105"/>
      <c r="BM19" s="105"/>
    </row>
    <row r="20" spans="1:65" ht="15">
      <c r="A20" s="216"/>
      <c r="B20" s="216"/>
      <c r="C20" s="216"/>
      <c r="D20" s="228">
        <v>2020</v>
      </c>
      <c r="E20" s="228">
        <f>D20+1</f>
        <v>2021</v>
      </c>
      <c r="F20" s="228">
        <f t="shared" ref="F20:BM20" si="13">E20+1</f>
        <v>2022</v>
      </c>
      <c r="G20" s="228">
        <f t="shared" si="13"/>
        <v>2023</v>
      </c>
      <c r="H20" s="228">
        <f t="shared" si="13"/>
        <v>2024</v>
      </c>
      <c r="I20" s="228">
        <f t="shared" si="13"/>
        <v>2025</v>
      </c>
      <c r="J20" s="228">
        <f t="shared" si="13"/>
        <v>2026</v>
      </c>
      <c r="K20" s="228">
        <f t="shared" si="13"/>
        <v>2027</v>
      </c>
      <c r="L20" s="228">
        <f t="shared" si="13"/>
        <v>2028</v>
      </c>
      <c r="M20" s="228">
        <f t="shared" si="13"/>
        <v>2029</v>
      </c>
      <c r="N20" s="228">
        <f t="shared" si="13"/>
        <v>2030</v>
      </c>
      <c r="O20" s="228">
        <f t="shared" si="13"/>
        <v>2031</v>
      </c>
      <c r="P20" s="228">
        <f t="shared" si="13"/>
        <v>2032</v>
      </c>
      <c r="Q20" s="228">
        <f t="shared" si="13"/>
        <v>2033</v>
      </c>
      <c r="R20" s="228">
        <f t="shared" si="13"/>
        <v>2034</v>
      </c>
      <c r="S20" s="228">
        <f t="shared" si="13"/>
        <v>2035</v>
      </c>
      <c r="T20" s="228">
        <f t="shared" si="13"/>
        <v>2036</v>
      </c>
      <c r="U20" s="228">
        <f t="shared" si="13"/>
        <v>2037</v>
      </c>
      <c r="V20" s="228">
        <f t="shared" si="13"/>
        <v>2038</v>
      </c>
      <c r="W20" s="228">
        <f t="shared" si="13"/>
        <v>2039</v>
      </c>
      <c r="X20" s="228">
        <f t="shared" si="13"/>
        <v>2040</v>
      </c>
      <c r="Y20" s="228">
        <f t="shared" si="13"/>
        <v>2041</v>
      </c>
      <c r="Z20" s="228">
        <f t="shared" si="13"/>
        <v>2042</v>
      </c>
      <c r="AA20" s="228">
        <f t="shared" si="13"/>
        <v>2043</v>
      </c>
      <c r="AB20" s="228">
        <f t="shared" si="13"/>
        <v>2044</v>
      </c>
      <c r="AC20" s="228">
        <f t="shared" si="13"/>
        <v>2045</v>
      </c>
      <c r="AD20" s="228">
        <f t="shared" si="13"/>
        <v>2046</v>
      </c>
      <c r="AE20" s="228">
        <f t="shared" si="13"/>
        <v>2047</v>
      </c>
      <c r="AF20" s="228">
        <f t="shared" si="13"/>
        <v>2048</v>
      </c>
      <c r="AG20" s="228">
        <f t="shared" si="13"/>
        <v>2049</v>
      </c>
      <c r="AH20" s="228">
        <f t="shared" si="13"/>
        <v>2050</v>
      </c>
      <c r="AI20" s="228">
        <f t="shared" si="13"/>
        <v>2051</v>
      </c>
      <c r="AJ20" s="228">
        <f t="shared" si="13"/>
        <v>2052</v>
      </c>
      <c r="AK20" s="228">
        <f t="shared" si="13"/>
        <v>2053</v>
      </c>
      <c r="AL20" s="228">
        <f t="shared" si="13"/>
        <v>2054</v>
      </c>
      <c r="AM20" s="228">
        <f t="shared" si="13"/>
        <v>2055</v>
      </c>
      <c r="AN20" s="228">
        <f t="shared" si="13"/>
        <v>2056</v>
      </c>
      <c r="AO20" s="228">
        <f t="shared" si="13"/>
        <v>2057</v>
      </c>
      <c r="AP20" s="228">
        <f t="shared" si="13"/>
        <v>2058</v>
      </c>
      <c r="AQ20" s="228">
        <f t="shared" si="13"/>
        <v>2059</v>
      </c>
      <c r="AR20" s="228">
        <f t="shared" si="13"/>
        <v>2060</v>
      </c>
      <c r="AS20" s="228">
        <f t="shared" si="13"/>
        <v>2061</v>
      </c>
      <c r="AT20" s="228">
        <f t="shared" si="13"/>
        <v>2062</v>
      </c>
      <c r="AU20" s="228">
        <f t="shared" si="13"/>
        <v>2063</v>
      </c>
      <c r="AV20" s="228">
        <f t="shared" si="13"/>
        <v>2064</v>
      </c>
      <c r="AW20" s="228">
        <f t="shared" si="13"/>
        <v>2065</v>
      </c>
      <c r="AX20" s="228">
        <f t="shared" si="13"/>
        <v>2066</v>
      </c>
      <c r="AY20" s="228">
        <f t="shared" si="13"/>
        <v>2067</v>
      </c>
      <c r="AZ20" s="228">
        <f t="shared" si="13"/>
        <v>2068</v>
      </c>
      <c r="BA20" s="228">
        <f t="shared" si="13"/>
        <v>2069</v>
      </c>
      <c r="BB20" s="228">
        <f t="shared" si="13"/>
        <v>2070</v>
      </c>
      <c r="BC20" s="228">
        <f t="shared" si="13"/>
        <v>2071</v>
      </c>
      <c r="BD20" s="228">
        <f t="shared" si="13"/>
        <v>2072</v>
      </c>
      <c r="BE20" s="228">
        <f t="shared" si="13"/>
        <v>2073</v>
      </c>
      <c r="BF20" s="228">
        <f t="shared" si="13"/>
        <v>2074</v>
      </c>
      <c r="BG20" s="228">
        <f t="shared" si="13"/>
        <v>2075</v>
      </c>
      <c r="BH20" s="228">
        <f t="shared" si="13"/>
        <v>2076</v>
      </c>
      <c r="BI20" s="228">
        <f t="shared" si="13"/>
        <v>2077</v>
      </c>
      <c r="BJ20" s="228">
        <f t="shared" si="13"/>
        <v>2078</v>
      </c>
      <c r="BK20" s="228">
        <f t="shared" si="13"/>
        <v>2079</v>
      </c>
      <c r="BL20" s="228">
        <f t="shared" si="13"/>
        <v>2080</v>
      </c>
      <c r="BM20" s="228">
        <f t="shared" si="13"/>
        <v>2081</v>
      </c>
    </row>
    <row r="21" spans="1:65" s="105" customFormat="1">
      <c r="A21" s="232" t="s">
        <v>504</v>
      </c>
      <c r="B21" s="216"/>
      <c r="C21" s="488" t="s">
        <v>750</v>
      </c>
      <c r="D21" s="382">
        <f t="shared" ref="D21:AI21" si="14">$C$30+($C$31*D24)+($C$32*D25)</f>
        <v>0.1584220849089723</v>
      </c>
      <c r="E21" s="382">
        <f t="shared" si="14"/>
        <v>0.16383443136562365</v>
      </c>
      <c r="F21" s="382">
        <f t="shared" si="14"/>
        <v>0.15466448301982966</v>
      </c>
      <c r="G21" s="382">
        <f t="shared" si="14"/>
        <v>0.15490729135171688</v>
      </c>
      <c r="H21" s="382">
        <f t="shared" si="14"/>
        <v>0.15323615860838524</v>
      </c>
      <c r="I21" s="382">
        <f t="shared" si="14"/>
        <v>0.1547249454213345</v>
      </c>
      <c r="J21" s="382">
        <f t="shared" si="14"/>
        <v>0.15538802408184393</v>
      </c>
      <c r="K21" s="382">
        <f t="shared" si="14"/>
        <v>0.15650798589921011</v>
      </c>
      <c r="L21" s="382">
        <f t="shared" si="14"/>
        <v>0.15732433510418348</v>
      </c>
      <c r="M21" s="382">
        <f t="shared" si="14"/>
        <v>0.15904074641367105</v>
      </c>
      <c r="N21" s="382">
        <f t="shared" si="14"/>
        <v>0.16063186286703113</v>
      </c>
      <c r="O21" s="382">
        <f t="shared" si="14"/>
        <v>0.16103166771262134</v>
      </c>
      <c r="P21" s="382">
        <f t="shared" si="14"/>
        <v>0.16101163491566339</v>
      </c>
      <c r="Q21" s="382">
        <f t="shared" si="14"/>
        <v>0.16147041625553665</v>
      </c>
      <c r="R21" s="382">
        <f t="shared" si="14"/>
        <v>0.1617987586147098</v>
      </c>
      <c r="S21" s="382">
        <f t="shared" si="14"/>
        <v>0.1624179647530716</v>
      </c>
      <c r="T21" s="382">
        <f t="shared" si="14"/>
        <v>0.16316508311044242</v>
      </c>
      <c r="U21" s="382">
        <f t="shared" si="14"/>
        <v>0.16393157454958932</v>
      </c>
      <c r="V21" s="382">
        <f t="shared" si="14"/>
        <v>0.16458016139518025</v>
      </c>
      <c r="W21" s="382">
        <f t="shared" si="14"/>
        <v>0.1651533264279974</v>
      </c>
      <c r="X21" s="382">
        <f t="shared" si="14"/>
        <v>0.16548341409106959</v>
      </c>
      <c r="Y21" s="382">
        <f t="shared" si="14"/>
        <v>0.16578303082629606</v>
      </c>
      <c r="Z21" s="382">
        <f t="shared" si="14"/>
        <v>0.16590263387894022</v>
      </c>
      <c r="AA21" s="382">
        <f t="shared" si="14"/>
        <v>0.16594179828491343</v>
      </c>
      <c r="AB21" s="382">
        <f t="shared" si="14"/>
        <v>0.16593986620699663</v>
      </c>
      <c r="AC21" s="382">
        <f t="shared" si="14"/>
        <v>0.16612520692468313</v>
      </c>
      <c r="AD21" s="382">
        <f t="shared" si="14"/>
        <v>0.16617458061820062</v>
      </c>
      <c r="AE21" s="382">
        <f t="shared" si="14"/>
        <v>0.16605128277582548</v>
      </c>
      <c r="AF21" s="382">
        <f t="shared" si="14"/>
        <v>0.16610188399210996</v>
      </c>
      <c r="AG21" s="382">
        <f t="shared" si="14"/>
        <v>0.16622156746189337</v>
      </c>
      <c r="AH21" s="382">
        <f t="shared" si="14"/>
        <v>0.16624495859017585</v>
      </c>
      <c r="AI21" s="382">
        <f t="shared" si="14"/>
        <v>0.16624495859017585</v>
      </c>
      <c r="AJ21" s="382">
        <f t="shared" ref="AJ21:BM21" si="15">$C$30+($C$31*AJ24)+($C$32*AJ25)</f>
        <v>0.16624495859017585</v>
      </c>
      <c r="AK21" s="382">
        <f t="shared" si="15"/>
        <v>0.16624495859017585</v>
      </c>
      <c r="AL21" s="382">
        <f t="shared" si="15"/>
        <v>0.16624495859017585</v>
      </c>
      <c r="AM21" s="382">
        <f t="shared" si="15"/>
        <v>0.16624495859017585</v>
      </c>
      <c r="AN21" s="382">
        <f t="shared" si="15"/>
        <v>0.16624495859017585</v>
      </c>
      <c r="AO21" s="382">
        <f t="shared" si="15"/>
        <v>0.16624495859017585</v>
      </c>
      <c r="AP21" s="382">
        <f t="shared" si="15"/>
        <v>0.16624495859017585</v>
      </c>
      <c r="AQ21" s="382">
        <f t="shared" si="15"/>
        <v>0.16624495859017585</v>
      </c>
      <c r="AR21" s="382">
        <f t="shared" si="15"/>
        <v>0.16624495859017585</v>
      </c>
      <c r="AS21" s="382">
        <f t="shared" si="15"/>
        <v>0.16624495859017585</v>
      </c>
      <c r="AT21" s="382">
        <f t="shared" si="15"/>
        <v>0.16624495859017585</v>
      </c>
      <c r="AU21" s="382">
        <f t="shared" si="15"/>
        <v>0.16624495859017585</v>
      </c>
      <c r="AV21" s="382">
        <f t="shared" si="15"/>
        <v>0.16624495859017585</v>
      </c>
      <c r="AW21" s="382">
        <f t="shared" si="15"/>
        <v>0.16624495859017585</v>
      </c>
      <c r="AX21" s="382">
        <f t="shared" si="15"/>
        <v>0.16624495859017585</v>
      </c>
      <c r="AY21" s="382">
        <f t="shared" si="15"/>
        <v>0.16624495859017585</v>
      </c>
      <c r="AZ21" s="382">
        <f t="shared" si="15"/>
        <v>0.16624495859017585</v>
      </c>
      <c r="BA21" s="382">
        <f t="shared" si="15"/>
        <v>0.16624495859017585</v>
      </c>
      <c r="BB21" s="382">
        <f t="shared" si="15"/>
        <v>0.16624495859017585</v>
      </c>
      <c r="BC21" s="382">
        <f t="shared" si="15"/>
        <v>0.16624495859017585</v>
      </c>
      <c r="BD21" s="382">
        <f t="shared" si="15"/>
        <v>0.16624495859017585</v>
      </c>
      <c r="BE21" s="382">
        <f t="shared" si="15"/>
        <v>0.16624495859017585</v>
      </c>
      <c r="BF21" s="382">
        <f t="shared" si="15"/>
        <v>0.16624495859017585</v>
      </c>
      <c r="BG21" s="382">
        <f t="shared" si="15"/>
        <v>0.16624495859017585</v>
      </c>
      <c r="BH21" s="382">
        <f t="shared" si="15"/>
        <v>0.16624495859017585</v>
      </c>
      <c r="BI21" s="382">
        <f t="shared" si="15"/>
        <v>0.16624495859017585</v>
      </c>
      <c r="BJ21" s="382">
        <f t="shared" si="15"/>
        <v>0.16624495859017585</v>
      </c>
      <c r="BK21" s="382">
        <f t="shared" si="15"/>
        <v>0.16624495859017585</v>
      </c>
      <c r="BL21" s="382">
        <f t="shared" si="15"/>
        <v>0.16624495859017585</v>
      </c>
      <c r="BM21" s="382">
        <f t="shared" si="15"/>
        <v>0.16624495859017585</v>
      </c>
    </row>
    <row r="22" spans="1:65">
      <c r="A22" s="232" t="s">
        <v>496</v>
      </c>
      <c r="B22" s="232"/>
      <c r="C22" s="488" t="s">
        <v>750</v>
      </c>
      <c r="D22" s="491">
        <f t="shared" ref="D22:AI22" si="16">D21+(D34*0.06)</f>
        <v>0.17301892293342833</v>
      </c>
      <c r="E22" s="491">
        <f t="shared" si="16"/>
        <v>0.1763558536469815</v>
      </c>
      <c r="F22" s="491">
        <f t="shared" si="16"/>
        <v>0.16709775424614337</v>
      </c>
      <c r="G22" s="491">
        <f t="shared" si="16"/>
        <v>0.16742265628182523</v>
      </c>
      <c r="H22" s="491">
        <f t="shared" si="16"/>
        <v>0.16585983051466324</v>
      </c>
      <c r="I22" s="491">
        <f t="shared" si="16"/>
        <v>0.16740945984797995</v>
      </c>
      <c r="J22" s="491">
        <f t="shared" si="16"/>
        <v>0.16809744180936309</v>
      </c>
      <c r="K22" s="491">
        <f t="shared" si="16"/>
        <v>0.16927560168703784</v>
      </c>
      <c r="L22" s="491">
        <f t="shared" si="16"/>
        <v>0.17014687574791665</v>
      </c>
      <c r="M22" s="491">
        <f t="shared" si="16"/>
        <v>0.17191282337172106</v>
      </c>
      <c r="N22" s="491">
        <f t="shared" si="16"/>
        <v>0.17358148973647461</v>
      </c>
      <c r="O22" s="491">
        <f t="shared" si="16"/>
        <v>0.17403759809844058</v>
      </c>
      <c r="P22" s="491">
        <f t="shared" si="16"/>
        <v>0.17406754200042163</v>
      </c>
      <c r="Q22" s="491">
        <f t="shared" si="16"/>
        <v>0.1745818522104807</v>
      </c>
      <c r="R22" s="491">
        <f t="shared" si="16"/>
        <v>0.17495511199751218</v>
      </c>
      <c r="S22" s="491">
        <f t="shared" si="16"/>
        <v>0.175613725151506</v>
      </c>
      <c r="T22" s="491">
        <f t="shared" si="16"/>
        <v>0.17641924749633575</v>
      </c>
      <c r="U22" s="491">
        <f t="shared" si="16"/>
        <v>0.17724295093076184</v>
      </c>
      <c r="V22" s="491">
        <f t="shared" si="16"/>
        <v>0.17794565616795124</v>
      </c>
      <c r="W22" s="491">
        <f t="shared" si="16"/>
        <v>0.1785930680055397</v>
      </c>
      <c r="X22" s="491">
        <f t="shared" si="16"/>
        <v>0.17899146497327192</v>
      </c>
      <c r="Y22" s="491">
        <f t="shared" si="16"/>
        <v>0.17934739692920335</v>
      </c>
      <c r="Z22" s="491">
        <f t="shared" si="16"/>
        <v>0.17952730650375251</v>
      </c>
      <c r="AA22" s="491">
        <f t="shared" si="16"/>
        <v>0.17964848244903572</v>
      </c>
      <c r="AB22" s="491">
        <f t="shared" si="16"/>
        <v>0.17970733868210451</v>
      </c>
      <c r="AC22" s="491">
        <f t="shared" si="16"/>
        <v>0.17999271861888635</v>
      </c>
      <c r="AD22" s="491">
        <f t="shared" si="16"/>
        <v>0.18015081359056212</v>
      </c>
      <c r="AE22" s="491">
        <f t="shared" si="16"/>
        <v>0.18002751574818698</v>
      </c>
      <c r="AF22" s="491">
        <f t="shared" si="16"/>
        <v>0.18007811696447146</v>
      </c>
      <c r="AG22" s="491">
        <f t="shared" si="16"/>
        <v>0.18019780043425487</v>
      </c>
      <c r="AH22" s="491">
        <f t="shared" si="16"/>
        <v>0.18022119156253735</v>
      </c>
      <c r="AI22" s="491">
        <f t="shared" si="16"/>
        <v>0.18022119156253735</v>
      </c>
      <c r="AJ22" s="491">
        <f t="shared" ref="AJ22:BM22" si="17">AJ21+(AJ34*0.06)</f>
        <v>0.18022119156253735</v>
      </c>
      <c r="AK22" s="491">
        <f t="shared" si="17"/>
        <v>0.18022119156253735</v>
      </c>
      <c r="AL22" s="491">
        <f t="shared" si="17"/>
        <v>0.18022119156253735</v>
      </c>
      <c r="AM22" s="491">
        <f t="shared" si="17"/>
        <v>0.18022119156253735</v>
      </c>
      <c r="AN22" s="491">
        <f t="shared" si="17"/>
        <v>0.18022119156253735</v>
      </c>
      <c r="AO22" s="491">
        <f t="shared" si="17"/>
        <v>0.18022119156253735</v>
      </c>
      <c r="AP22" s="491">
        <f t="shared" si="17"/>
        <v>0.18022119156253735</v>
      </c>
      <c r="AQ22" s="491">
        <f t="shared" si="17"/>
        <v>0.18022119156253735</v>
      </c>
      <c r="AR22" s="491">
        <f t="shared" si="17"/>
        <v>0.18022119156253735</v>
      </c>
      <c r="AS22" s="491">
        <f t="shared" si="17"/>
        <v>0.18022119156253735</v>
      </c>
      <c r="AT22" s="491">
        <f t="shared" si="17"/>
        <v>0.18022119156253735</v>
      </c>
      <c r="AU22" s="491">
        <f t="shared" si="17"/>
        <v>0.18022119156253735</v>
      </c>
      <c r="AV22" s="491">
        <f t="shared" si="17"/>
        <v>0.18022119156253735</v>
      </c>
      <c r="AW22" s="491">
        <f t="shared" si="17"/>
        <v>0.18022119156253735</v>
      </c>
      <c r="AX22" s="491">
        <f t="shared" si="17"/>
        <v>0.18022119156253735</v>
      </c>
      <c r="AY22" s="491">
        <f t="shared" si="17"/>
        <v>0.18022119156253735</v>
      </c>
      <c r="AZ22" s="491">
        <f t="shared" si="17"/>
        <v>0.18022119156253735</v>
      </c>
      <c r="BA22" s="491">
        <f t="shared" si="17"/>
        <v>0.18022119156253735</v>
      </c>
      <c r="BB22" s="491">
        <f t="shared" si="17"/>
        <v>0.18022119156253735</v>
      </c>
      <c r="BC22" s="491">
        <f t="shared" si="17"/>
        <v>0.18022119156253735</v>
      </c>
      <c r="BD22" s="491">
        <f t="shared" si="17"/>
        <v>0.18022119156253735</v>
      </c>
      <c r="BE22" s="491">
        <f t="shared" si="17"/>
        <v>0.18022119156253735</v>
      </c>
      <c r="BF22" s="491">
        <f t="shared" si="17"/>
        <v>0.18022119156253735</v>
      </c>
      <c r="BG22" s="491">
        <f t="shared" si="17"/>
        <v>0.18022119156253735</v>
      </c>
      <c r="BH22" s="491">
        <f t="shared" si="17"/>
        <v>0.18022119156253735</v>
      </c>
      <c r="BI22" s="491">
        <f t="shared" si="17"/>
        <v>0.18022119156253735</v>
      </c>
      <c r="BJ22" s="491">
        <f t="shared" si="17"/>
        <v>0.18022119156253735</v>
      </c>
      <c r="BK22" s="491">
        <f t="shared" si="17"/>
        <v>0.18022119156253735</v>
      </c>
      <c r="BL22" s="491">
        <f t="shared" si="17"/>
        <v>0.18022119156253735</v>
      </c>
      <c r="BM22" s="491">
        <f t="shared" si="17"/>
        <v>0.18022119156253735</v>
      </c>
    </row>
    <row r="23" spans="1:65" s="115" customFormat="1">
      <c r="A23" s="148" t="s">
        <v>502</v>
      </c>
      <c r="B23" s="147"/>
      <c r="C23" s="147"/>
      <c r="D23" s="383"/>
      <c r="E23" s="383"/>
      <c r="F23" s="383"/>
      <c r="G23" s="383"/>
      <c r="H23" s="383"/>
      <c r="I23" s="383"/>
      <c r="J23" s="383"/>
      <c r="K23" s="383"/>
      <c r="L23" s="383"/>
      <c r="M23" s="383"/>
      <c r="N23" s="383"/>
      <c r="O23" s="383"/>
      <c r="P23" s="383"/>
      <c r="Q23" s="383"/>
      <c r="R23" s="383"/>
      <c r="S23" s="383"/>
      <c r="T23" s="383"/>
      <c r="U23" s="383"/>
      <c r="V23" s="383"/>
      <c r="W23" s="383"/>
      <c r="X23" s="383"/>
      <c r="Y23" s="383"/>
      <c r="Z23" s="383"/>
      <c r="AA23" s="383"/>
      <c r="AB23" s="383"/>
      <c r="AC23" s="383"/>
      <c r="AD23" s="383"/>
      <c r="AE23" s="383"/>
      <c r="AF23" s="383"/>
      <c r="AG23" s="383"/>
      <c r="AH23" s="383"/>
      <c r="AI23" s="383"/>
      <c r="AJ23" s="383"/>
      <c r="AK23" s="383"/>
      <c r="AL23" s="383"/>
      <c r="AM23" s="383"/>
      <c r="AN23" s="383"/>
      <c r="AO23" s="383"/>
      <c r="AP23" s="383"/>
      <c r="AQ23" s="383"/>
      <c r="AR23" s="383"/>
      <c r="AS23" s="383"/>
      <c r="AT23" s="383"/>
      <c r="AU23" s="383"/>
      <c r="AV23" s="383"/>
      <c r="AW23" s="383"/>
      <c r="AX23" s="383"/>
      <c r="AY23" s="383"/>
      <c r="AZ23" s="383"/>
      <c r="BA23" s="383"/>
      <c r="BB23" s="383"/>
      <c r="BC23" s="383"/>
      <c r="BD23" s="383"/>
      <c r="BE23" s="383"/>
      <c r="BF23" s="383"/>
      <c r="BG23" s="383"/>
      <c r="BH23" s="383"/>
      <c r="BI23" s="383"/>
      <c r="BJ23" s="383"/>
      <c r="BK23" s="383"/>
      <c r="BL23" s="383"/>
      <c r="BM23" s="383"/>
    </row>
    <row r="24" spans="1:65">
      <c r="A24" s="233" t="s">
        <v>668</v>
      </c>
      <c r="B24" s="232"/>
      <c r="C24" s="488" t="s">
        <v>828</v>
      </c>
      <c r="D24" s="528">
        <f>'Diesel Fuel Prices'!E52</f>
        <v>3.1786676226954347</v>
      </c>
      <c r="E24" s="528">
        <f>'Diesel Fuel Prices'!F52</f>
        <v>3.2118124762027502</v>
      </c>
      <c r="F24" s="528">
        <f>'Diesel Fuel Prices'!G57</f>
        <v>2.1943585949979143</v>
      </c>
      <c r="G24" s="528">
        <f>'Diesel Fuel Prices'!H57</f>
        <v>2.235414121747374</v>
      </c>
      <c r="H24" s="528">
        <f>'Diesel Fuel Prices'!I57</f>
        <v>2.3053826218128362</v>
      </c>
      <c r="I24" s="528">
        <f>'Diesel Fuel Prices'!J57</f>
        <v>2.3591311698373776</v>
      </c>
      <c r="J24" s="528">
        <f>'Diesel Fuel Prices'!K57</f>
        <v>2.4284538166551073</v>
      </c>
      <c r="K24" s="528">
        <f>'Diesel Fuel Prices'!L57</f>
        <v>2.4862041587788486</v>
      </c>
      <c r="L24" s="528">
        <f>'Diesel Fuel Prices'!M57</f>
        <v>2.5281769410375938</v>
      </c>
      <c r="M24" s="528">
        <f>'Diesel Fuel Prices'!N57</f>
        <v>2.5679057850702356</v>
      </c>
      <c r="N24" s="528">
        <f>'Diesel Fuel Prices'!O57</f>
        <v>2.6054233532422266</v>
      </c>
      <c r="O24" s="528">
        <f>'Diesel Fuel Prices'!P57</f>
        <v>2.6407606936703893</v>
      </c>
      <c r="P24" s="528">
        <f>'Diesel Fuel Prices'!Q57</f>
        <v>2.6739443074569569</v>
      </c>
      <c r="Q24" s="528">
        <f>'Diesel Fuel Prices'!R57</f>
        <v>2.704999930191621</v>
      </c>
      <c r="R24" s="528">
        <f>'Diesel Fuel Prices'!S57</f>
        <v>2.7339501464897076</v>
      </c>
      <c r="S24" s="528">
        <f>'Diesel Fuel Prices'!T57</f>
        <v>2.7608156568014861</v>
      </c>
      <c r="T24" s="528">
        <f>'Diesel Fuel Prices'!U57</f>
        <v>2.785614851426935</v>
      </c>
      <c r="U24" s="528">
        <f>'Diesel Fuel Prices'!V57</f>
        <v>2.8083652944751991</v>
      </c>
      <c r="V24" s="528">
        <f>'Diesel Fuel Prices'!W57</f>
        <v>2.8290815508873743</v>
      </c>
      <c r="W24" s="528">
        <f>'Diesel Fuel Prices'!X57</f>
        <v>2.8477778197150894</v>
      </c>
      <c r="X24" s="528">
        <f>'Diesel Fuel Prices'!Y57</f>
        <v>2.864465384709947</v>
      </c>
      <c r="Y24" s="528">
        <f>'Diesel Fuel Prices'!Z57</f>
        <v>2.8791558198948164</v>
      </c>
      <c r="Z24" s="528">
        <f>'Diesel Fuel Prices'!AA57</f>
        <v>2.8918575044877461</v>
      </c>
      <c r="AA24" s="528">
        <f>'Diesel Fuel Prices'!AB57</f>
        <v>2.9025786967206684</v>
      </c>
      <c r="AB24" s="528">
        <f>'Diesel Fuel Prices'!AC57</f>
        <v>2.911325943224226</v>
      </c>
      <c r="AC24" s="528">
        <f>'Diesel Fuel Prices'!AD57</f>
        <v>2.9181045769370777</v>
      </c>
      <c r="AD24" s="528">
        <f>'Diesel Fuel Prices'!AE57</f>
        <v>2.9181045769370777</v>
      </c>
      <c r="AE24" s="528">
        <f>'Diesel Fuel Prices'!AF57</f>
        <v>2.9181045769370777</v>
      </c>
      <c r="AF24" s="528">
        <f>'Diesel Fuel Prices'!AG57</f>
        <v>2.9181045769370777</v>
      </c>
      <c r="AG24" s="528">
        <f>'Diesel Fuel Prices'!AH57</f>
        <v>2.9181045769370777</v>
      </c>
      <c r="AH24" s="528">
        <f>'Diesel Fuel Prices'!AI57</f>
        <v>2.9181045769370777</v>
      </c>
      <c r="AI24" s="528">
        <f>'Diesel Fuel Prices'!AJ57</f>
        <v>2.9181045769370777</v>
      </c>
      <c r="AJ24" s="528">
        <f>'Diesel Fuel Prices'!AK57</f>
        <v>2.9181045769370777</v>
      </c>
      <c r="AK24" s="528">
        <f>'Diesel Fuel Prices'!AL57</f>
        <v>2.9181045769370777</v>
      </c>
      <c r="AL24" s="528">
        <f>'Diesel Fuel Prices'!AM57</f>
        <v>2.9181045769370777</v>
      </c>
      <c r="AM24" s="528">
        <f>'Diesel Fuel Prices'!AN57</f>
        <v>2.9181045769370777</v>
      </c>
      <c r="AN24" s="528">
        <f>'Diesel Fuel Prices'!AO57</f>
        <v>2.9181045769370777</v>
      </c>
      <c r="AO24" s="528">
        <f>'Diesel Fuel Prices'!AP57</f>
        <v>2.9181045769370777</v>
      </c>
      <c r="AP24" s="528">
        <f>'Diesel Fuel Prices'!AQ57</f>
        <v>2.9181045769370777</v>
      </c>
      <c r="AQ24" s="528">
        <f>'Diesel Fuel Prices'!AR57</f>
        <v>2.9181045769370777</v>
      </c>
      <c r="AR24" s="528">
        <f>'Diesel Fuel Prices'!AS57</f>
        <v>2.9181045769370777</v>
      </c>
      <c r="AS24" s="528">
        <f>'Diesel Fuel Prices'!AT57</f>
        <v>2.9181045769370777</v>
      </c>
      <c r="AT24" s="528">
        <f>'Diesel Fuel Prices'!AU57</f>
        <v>2.9181045769370777</v>
      </c>
      <c r="AU24" s="528">
        <f>'Diesel Fuel Prices'!AV57</f>
        <v>2.9181045769370777</v>
      </c>
      <c r="AV24" s="528">
        <f>'Diesel Fuel Prices'!AW57</f>
        <v>2.9181045769370777</v>
      </c>
      <c r="AW24" s="528">
        <f>'Diesel Fuel Prices'!AX57</f>
        <v>2.9181045769370777</v>
      </c>
      <c r="AX24" s="528">
        <f>'Diesel Fuel Prices'!AY57</f>
        <v>2.9181045769370777</v>
      </c>
      <c r="AY24" s="528">
        <f>'Diesel Fuel Prices'!AZ57</f>
        <v>2.9181045769370777</v>
      </c>
      <c r="AZ24" s="528">
        <f>'Diesel Fuel Prices'!BA57</f>
        <v>2.9181045769370777</v>
      </c>
      <c r="BA24" s="528">
        <f>'Diesel Fuel Prices'!BB57</f>
        <v>2.9181045769370777</v>
      </c>
      <c r="BB24" s="528">
        <f>'Diesel Fuel Prices'!BC57</f>
        <v>2.9181045769370777</v>
      </c>
      <c r="BC24" s="528">
        <f>'Diesel Fuel Prices'!BD57</f>
        <v>2.9181045769370777</v>
      </c>
      <c r="BD24" s="528">
        <f>'Diesel Fuel Prices'!BE57</f>
        <v>2.9181045769370777</v>
      </c>
      <c r="BE24" s="528">
        <f>'Diesel Fuel Prices'!BF57</f>
        <v>2.9181045769370777</v>
      </c>
      <c r="BF24" s="528">
        <f>'Diesel Fuel Prices'!BG57</f>
        <v>2.9181045769370777</v>
      </c>
      <c r="BG24" s="528">
        <f>'Diesel Fuel Prices'!BH57</f>
        <v>2.9181045769370777</v>
      </c>
      <c r="BH24" s="528">
        <f>BG24</f>
        <v>2.9181045769370777</v>
      </c>
      <c r="BI24" s="528">
        <f t="shared" ref="BI24:BM24" si="18">BH24</f>
        <v>2.9181045769370777</v>
      </c>
      <c r="BJ24" s="528">
        <f t="shared" si="18"/>
        <v>2.9181045769370777</v>
      </c>
      <c r="BK24" s="528">
        <f t="shared" si="18"/>
        <v>2.9181045769370777</v>
      </c>
      <c r="BL24" s="528">
        <f t="shared" si="18"/>
        <v>2.9181045769370777</v>
      </c>
      <c r="BM24" s="528">
        <f t="shared" si="18"/>
        <v>2.9181045769370777</v>
      </c>
    </row>
    <row r="25" spans="1:65">
      <c r="A25" s="233" t="s">
        <v>667</v>
      </c>
      <c r="B25" s="232"/>
      <c r="C25" s="488" t="s">
        <v>753</v>
      </c>
      <c r="D25" s="434">
        <v>45.008048744697362</v>
      </c>
      <c r="E25" s="434">
        <v>46.477066724554916</v>
      </c>
      <c r="F25" s="434">
        <v>46.585901782096904</v>
      </c>
      <c r="G25" s="434">
        <v>46.544877524571596</v>
      </c>
      <c r="H25" s="434">
        <v>45.874565900775039</v>
      </c>
      <c r="I25" s="434">
        <v>46.158043716657126</v>
      </c>
      <c r="J25" s="434">
        <v>46.161657150541593</v>
      </c>
      <c r="K25" s="434">
        <v>46.328110767958741</v>
      </c>
      <c r="L25" s="434">
        <v>46.449769588145074</v>
      </c>
      <c r="M25" s="434">
        <v>46.836681948970067</v>
      </c>
      <c r="N25" s="434">
        <v>47.193488906833714</v>
      </c>
      <c r="O25" s="434">
        <v>47.213127134466696</v>
      </c>
      <c r="P25" s="434">
        <v>47.117685348170404</v>
      </c>
      <c r="Q25" s="434">
        <v>47.165877558781737</v>
      </c>
      <c r="R25" s="434">
        <v>47.182196925944751</v>
      </c>
      <c r="S25" s="434">
        <v>47.287909505293086</v>
      </c>
      <c r="T25" s="434">
        <v>47.436040656328665</v>
      </c>
      <c r="U25" s="434">
        <v>47.595287044204518</v>
      </c>
      <c r="V25" s="434">
        <v>47.726077640240177</v>
      </c>
      <c r="W25" s="434">
        <v>47.840607783795718</v>
      </c>
      <c r="X25" s="434">
        <v>47.890567434894017</v>
      </c>
      <c r="Y25" s="434">
        <v>47.937149310839459</v>
      </c>
      <c r="Z25" s="434">
        <v>47.93726714020525</v>
      </c>
      <c r="AA25" s="434">
        <v>47.919573097107929</v>
      </c>
      <c r="AB25" s="434">
        <v>47.895378800664105</v>
      </c>
      <c r="AC25" s="434">
        <v>47.930433036988973</v>
      </c>
      <c r="AD25" s="434">
        <v>47.944651113795253</v>
      </c>
      <c r="AE25" s="434">
        <v>47.909145198234825</v>
      </c>
      <c r="AF25" s="434">
        <v>47.923716763138493</v>
      </c>
      <c r="AG25" s="434">
        <v>47.958181852634375</v>
      </c>
      <c r="AH25" s="434">
        <v>47.964917764712496</v>
      </c>
      <c r="AI25" s="434">
        <v>47.964917764712496</v>
      </c>
      <c r="AJ25" s="434">
        <v>47.964917764712496</v>
      </c>
      <c r="AK25" s="434">
        <v>47.964917764712496</v>
      </c>
      <c r="AL25" s="434">
        <v>47.964917764712496</v>
      </c>
      <c r="AM25" s="434">
        <v>47.964917764712496</v>
      </c>
      <c r="AN25" s="434">
        <v>47.964917764712496</v>
      </c>
      <c r="AO25" s="434">
        <v>47.964917764712496</v>
      </c>
      <c r="AP25" s="434">
        <v>47.964917764712496</v>
      </c>
      <c r="AQ25" s="434">
        <v>47.964917764712496</v>
      </c>
      <c r="AR25" s="434">
        <v>47.964917764712496</v>
      </c>
      <c r="AS25" s="434">
        <v>47.964917764712496</v>
      </c>
      <c r="AT25" s="434">
        <v>47.964917764712496</v>
      </c>
      <c r="AU25" s="434">
        <v>47.964917764712496</v>
      </c>
      <c r="AV25" s="434">
        <v>47.964917764712496</v>
      </c>
      <c r="AW25" s="434">
        <v>47.964917764712496</v>
      </c>
      <c r="AX25" s="434">
        <v>47.964917764712496</v>
      </c>
      <c r="AY25" s="434">
        <v>47.964917764712496</v>
      </c>
      <c r="AZ25" s="434">
        <v>47.964917764712496</v>
      </c>
      <c r="BA25" s="434">
        <v>47.964917764712496</v>
      </c>
      <c r="BB25" s="434">
        <v>47.964917764712496</v>
      </c>
      <c r="BC25" s="434">
        <v>47.964917764712496</v>
      </c>
      <c r="BD25" s="434">
        <v>47.964917764712496</v>
      </c>
      <c r="BE25" s="434">
        <v>47.964917764712496</v>
      </c>
      <c r="BF25" s="434">
        <v>47.964917764712496</v>
      </c>
      <c r="BG25" s="434">
        <v>47.964917764712496</v>
      </c>
      <c r="BH25" s="434">
        <v>47.964917764712496</v>
      </c>
      <c r="BI25" s="434">
        <v>47.964917764712496</v>
      </c>
      <c r="BJ25" s="434">
        <v>47.964917764712496</v>
      </c>
      <c r="BK25" s="434">
        <v>47.964917764712496</v>
      </c>
      <c r="BL25" s="434">
        <v>47.964917764712496</v>
      </c>
      <c r="BM25" s="434">
        <v>47.964917764712496</v>
      </c>
    </row>
    <row r="26" spans="1:65" s="115" customFormat="1">
      <c r="A26" s="216" t="s">
        <v>708</v>
      </c>
      <c r="B26" s="234">
        <v>2.4E-2</v>
      </c>
      <c r="C26" s="232"/>
      <c r="D26" s="384"/>
      <c r="E26" s="384"/>
      <c r="F26" s="384"/>
      <c r="G26" s="384"/>
      <c r="H26" s="384"/>
      <c r="I26" s="384"/>
      <c r="J26" s="384"/>
      <c r="K26" s="384"/>
      <c r="L26" s="384"/>
      <c r="M26" s="384"/>
      <c r="N26" s="384"/>
      <c r="O26" s="384"/>
      <c r="P26" s="384"/>
      <c r="Q26" s="384"/>
      <c r="R26" s="384"/>
      <c r="S26" s="384"/>
      <c r="T26" s="384"/>
      <c r="U26" s="384"/>
      <c r="V26" s="384"/>
      <c r="W26" s="384"/>
      <c r="X26" s="384"/>
      <c r="Y26" s="384"/>
      <c r="Z26" s="384"/>
      <c r="AA26" s="384"/>
      <c r="AB26" s="384"/>
      <c r="AC26" s="384"/>
      <c r="AD26" s="385"/>
      <c r="AE26" s="385"/>
      <c r="AF26" s="385"/>
      <c r="AG26" s="385"/>
      <c r="AH26" s="385"/>
      <c r="AI26" s="385"/>
      <c r="AJ26" s="385"/>
      <c r="AK26" s="385"/>
      <c r="AL26" s="385"/>
      <c r="AM26" s="385"/>
      <c r="AN26" s="385"/>
      <c r="AO26" s="385"/>
      <c r="AP26" s="385"/>
      <c r="AQ26" s="385"/>
      <c r="AR26" s="385"/>
      <c r="AS26" s="385"/>
      <c r="AT26" s="385"/>
      <c r="AU26" s="385"/>
      <c r="AV26" s="385"/>
      <c r="AW26" s="385"/>
      <c r="AX26" s="385"/>
      <c r="AY26" s="385"/>
      <c r="AZ26" s="385"/>
      <c r="BA26" s="385"/>
      <c r="BB26" s="385"/>
      <c r="BC26" s="385"/>
      <c r="BD26" s="385"/>
      <c r="BE26" s="385"/>
      <c r="BF26" s="385"/>
      <c r="BG26" s="385"/>
      <c r="BH26" s="385"/>
      <c r="BI26" s="385"/>
      <c r="BJ26" s="385"/>
      <c r="BK26" s="385"/>
      <c r="BL26" s="385"/>
      <c r="BM26" s="385"/>
    </row>
    <row r="27" spans="1:65" s="105" customFormat="1">
      <c r="A27" s="233" t="s">
        <v>706</v>
      </c>
      <c r="B27" s="232"/>
      <c r="C27" s="232" t="s">
        <v>702</v>
      </c>
      <c r="D27" s="464">
        <v>8.5000000000000006E-2</v>
      </c>
      <c r="E27" s="464">
        <v>8.5000000000000006E-2</v>
      </c>
      <c r="F27" s="464">
        <v>8.5000000000000006E-2</v>
      </c>
      <c r="G27" s="464">
        <v>8.5000000000000006E-2</v>
      </c>
      <c r="H27" s="464">
        <v>8.5000000000000006E-2</v>
      </c>
      <c r="I27" s="464">
        <v>8.5000000000000006E-2</v>
      </c>
      <c r="J27" s="464">
        <v>8.5000000000000006E-2</v>
      </c>
      <c r="K27" s="464">
        <v>8.5000000000000006E-2</v>
      </c>
      <c r="L27" s="464">
        <v>8.5000000000000006E-2</v>
      </c>
      <c r="M27" s="464">
        <v>8.5000000000000006E-2</v>
      </c>
      <c r="N27" s="464">
        <v>8.5000000000000006E-2</v>
      </c>
      <c r="O27" s="464">
        <v>8.5000000000000006E-2</v>
      </c>
      <c r="P27" s="464">
        <v>8.5000000000000006E-2</v>
      </c>
      <c r="Q27" s="464">
        <v>8.5000000000000006E-2</v>
      </c>
      <c r="R27" s="464">
        <v>8.5000000000000006E-2</v>
      </c>
      <c r="S27" s="464">
        <v>8.5000000000000006E-2</v>
      </c>
      <c r="T27" s="464">
        <v>8.5000000000000006E-2</v>
      </c>
      <c r="U27" s="464">
        <v>8.5000000000000006E-2</v>
      </c>
      <c r="V27" s="464">
        <v>8.5000000000000006E-2</v>
      </c>
      <c r="W27" s="464">
        <v>8.5000000000000006E-2</v>
      </c>
      <c r="X27" s="464">
        <v>8.5000000000000006E-2</v>
      </c>
      <c r="Y27" s="464">
        <v>8.5000000000000006E-2</v>
      </c>
      <c r="Z27" s="464">
        <v>8.5000000000000006E-2</v>
      </c>
      <c r="AA27" s="464">
        <v>8.5000000000000006E-2</v>
      </c>
      <c r="AB27" s="464">
        <v>8.5000000000000006E-2</v>
      </c>
      <c r="AC27" s="464">
        <v>8.5000000000000006E-2</v>
      </c>
      <c r="AD27" s="464">
        <v>8.5000000000000006E-2</v>
      </c>
      <c r="AE27" s="464">
        <v>8.5000000000000006E-2</v>
      </c>
      <c r="AF27" s="464">
        <v>8.5000000000000006E-2</v>
      </c>
      <c r="AG27" s="464">
        <v>8.5000000000000006E-2</v>
      </c>
      <c r="AH27" s="464">
        <v>8.5000000000000006E-2</v>
      </c>
      <c r="AI27" s="464">
        <v>8.5000000000000006E-2</v>
      </c>
      <c r="AJ27" s="464">
        <v>8.5000000000000006E-2</v>
      </c>
      <c r="AK27" s="464">
        <v>8.5000000000000006E-2</v>
      </c>
      <c r="AL27" s="464">
        <v>8.5000000000000006E-2</v>
      </c>
      <c r="AM27" s="464">
        <v>8.5000000000000006E-2</v>
      </c>
      <c r="AN27" s="464">
        <v>8.5000000000000006E-2</v>
      </c>
      <c r="AO27" s="464">
        <v>8.5000000000000006E-2</v>
      </c>
      <c r="AP27" s="464">
        <v>8.5000000000000006E-2</v>
      </c>
      <c r="AQ27" s="464">
        <v>8.5000000000000006E-2</v>
      </c>
      <c r="AR27" s="464">
        <v>8.5000000000000006E-2</v>
      </c>
      <c r="AS27" s="464">
        <v>8.5000000000000006E-2</v>
      </c>
      <c r="AT27" s="464">
        <v>8.5000000000000006E-2</v>
      </c>
      <c r="AU27" s="464">
        <v>8.5000000000000006E-2</v>
      </c>
      <c r="AV27" s="464">
        <v>8.5000000000000006E-2</v>
      </c>
      <c r="AW27" s="464">
        <v>8.5000000000000006E-2</v>
      </c>
      <c r="AX27" s="464">
        <v>8.5000000000000006E-2</v>
      </c>
      <c r="AY27" s="464">
        <v>8.5000000000000006E-2</v>
      </c>
      <c r="AZ27" s="464">
        <v>8.5000000000000006E-2</v>
      </c>
      <c r="BA27" s="464">
        <v>8.5000000000000006E-2</v>
      </c>
      <c r="BB27" s="464">
        <v>8.5000000000000006E-2</v>
      </c>
      <c r="BC27" s="464">
        <v>8.5000000000000006E-2</v>
      </c>
      <c r="BD27" s="464">
        <v>8.5000000000000006E-2</v>
      </c>
      <c r="BE27" s="464">
        <v>8.5000000000000006E-2</v>
      </c>
      <c r="BF27" s="464">
        <v>8.5000000000000006E-2</v>
      </c>
      <c r="BG27" s="464">
        <v>8.5000000000000006E-2</v>
      </c>
      <c r="BH27" s="464">
        <v>8.5000000000000006E-2</v>
      </c>
      <c r="BI27" s="464">
        <v>8.5000000000000006E-2</v>
      </c>
      <c r="BJ27" s="464">
        <v>8.5000000000000006E-2</v>
      </c>
      <c r="BK27" s="464">
        <v>8.5000000000000006E-2</v>
      </c>
      <c r="BL27" s="464">
        <v>8.5000000000000006E-2</v>
      </c>
      <c r="BM27" s="464">
        <v>8.5000000000000006E-2</v>
      </c>
    </row>
    <row r="28" spans="1:65" s="105" customFormat="1">
      <c r="A28" s="148" t="s">
        <v>707</v>
      </c>
      <c r="B28" s="110"/>
      <c r="C28" s="111"/>
      <c r="D28" s="384"/>
      <c r="E28" s="384"/>
      <c r="F28" s="384"/>
      <c r="G28" s="384"/>
      <c r="H28" s="384"/>
      <c r="I28" s="384"/>
      <c r="J28" s="384"/>
      <c r="K28" s="384"/>
      <c r="L28" s="384"/>
      <c r="M28" s="384"/>
      <c r="N28" s="384"/>
      <c r="O28" s="384"/>
      <c r="P28" s="384"/>
      <c r="Q28" s="384"/>
      <c r="R28" s="384"/>
      <c r="S28" s="384"/>
      <c r="T28" s="384"/>
      <c r="U28" s="384"/>
      <c r="V28" s="384"/>
      <c r="W28" s="384"/>
      <c r="X28" s="384"/>
      <c r="Y28" s="384"/>
      <c r="Z28" s="384"/>
      <c r="AA28" s="384"/>
      <c r="AB28" s="384"/>
      <c r="AC28" s="384"/>
      <c r="AD28" s="385"/>
      <c r="AE28" s="386"/>
      <c r="AF28" s="386"/>
      <c r="AG28" s="386"/>
      <c r="AH28" s="386"/>
      <c r="AI28" s="386"/>
      <c r="AJ28" s="386"/>
      <c r="AK28" s="386"/>
      <c r="AL28" s="386"/>
      <c r="AM28" s="386"/>
      <c r="AN28" s="386"/>
      <c r="AO28" s="386"/>
      <c r="AP28" s="386"/>
      <c r="AQ28" s="386"/>
      <c r="AR28" s="386"/>
      <c r="AS28" s="386"/>
      <c r="AT28" s="386"/>
      <c r="AU28" s="386"/>
      <c r="AV28" s="386"/>
      <c r="AW28" s="386"/>
      <c r="AX28" s="386"/>
      <c r="AY28" s="386"/>
      <c r="AZ28" s="386"/>
      <c r="BA28" s="386"/>
      <c r="BB28" s="386"/>
      <c r="BC28" s="386"/>
      <c r="BD28" s="386"/>
      <c r="BE28" s="386"/>
      <c r="BF28" s="386"/>
      <c r="BG28" s="386"/>
      <c r="BH28" s="386"/>
      <c r="BI28" s="386"/>
      <c r="BJ28" s="386"/>
      <c r="BK28" s="386"/>
      <c r="BL28" s="386"/>
      <c r="BM28" s="386"/>
    </row>
    <row r="29" spans="1:65" s="106" customFormat="1">
      <c r="A29" s="235" t="s">
        <v>520</v>
      </c>
      <c r="B29" s="235"/>
      <c r="C29" s="237"/>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row>
    <row r="30" spans="1:65">
      <c r="A30" s="232"/>
      <c r="B30" s="232" t="s">
        <v>497</v>
      </c>
      <c r="C30" s="481">
        <v>-2.7701799999999999E-2</v>
      </c>
      <c r="D30" s="54"/>
      <c r="E30" s="107"/>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07"/>
      <c r="AV30" s="107"/>
      <c r="AW30" s="107"/>
      <c r="AX30" s="107"/>
      <c r="AY30" s="107"/>
      <c r="AZ30" s="107"/>
      <c r="BA30" s="107"/>
      <c r="BB30" s="107"/>
      <c r="BC30" s="107"/>
      <c r="BD30" s="107"/>
      <c r="BE30" s="107"/>
      <c r="BF30" s="107"/>
      <c r="BG30" s="107"/>
      <c r="BH30" s="107"/>
      <c r="BI30" s="107"/>
      <c r="BJ30" s="107"/>
      <c r="BK30" s="107"/>
      <c r="BL30" s="107"/>
      <c r="BM30" s="107"/>
    </row>
    <row r="31" spans="1:65">
      <c r="A31" s="232" t="s">
        <v>498</v>
      </c>
      <c r="B31" s="236" t="s">
        <v>499</v>
      </c>
      <c r="C31" s="481">
        <v>9.3840999999999994E-3</v>
      </c>
      <c r="D31" s="54"/>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7"/>
      <c r="AJ31" s="107"/>
      <c r="AK31" s="107"/>
      <c r="AL31" s="107"/>
      <c r="AM31" s="107"/>
      <c r="AN31" s="107"/>
      <c r="AO31" s="107"/>
      <c r="AP31" s="107"/>
      <c r="AQ31" s="107"/>
      <c r="AR31" s="107"/>
      <c r="AS31" s="107"/>
      <c r="AT31" s="107"/>
      <c r="AU31" s="107"/>
      <c r="AV31" s="107"/>
      <c r="AW31" s="107"/>
      <c r="AX31" s="107"/>
      <c r="AY31" s="107"/>
      <c r="AZ31" s="107"/>
      <c r="BA31" s="107"/>
      <c r="BB31" s="107"/>
      <c r="BC31" s="107"/>
      <c r="BD31" s="107"/>
      <c r="BE31" s="107"/>
      <c r="BF31" s="107"/>
      <c r="BG31" s="107"/>
      <c r="BH31" s="107"/>
      <c r="BI31" s="107"/>
      <c r="BJ31" s="107"/>
      <c r="BK31" s="107"/>
      <c r="BL31" s="107"/>
      <c r="BM31" s="107"/>
    </row>
    <row r="32" spans="1:65">
      <c r="A32" s="232" t="s">
        <v>500</v>
      </c>
      <c r="B32" s="236" t="s">
        <v>501</v>
      </c>
      <c r="C32" s="482">
        <v>3.4726000000000002E-3</v>
      </c>
      <c r="D32" s="54"/>
      <c r="E32" s="107"/>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07"/>
      <c r="AV32" s="107"/>
      <c r="AW32" s="107"/>
      <c r="AX32" s="107"/>
      <c r="AY32" s="107"/>
      <c r="AZ32" s="107"/>
      <c r="BA32" s="107"/>
      <c r="BB32" s="107"/>
      <c r="BC32" s="107"/>
      <c r="BD32" s="107"/>
      <c r="BE32" s="107"/>
      <c r="BF32" s="107"/>
      <c r="BG32" s="107"/>
      <c r="BH32" s="107"/>
      <c r="BI32" s="107"/>
      <c r="BJ32" s="107"/>
      <c r="BK32" s="107"/>
      <c r="BL32" s="107"/>
      <c r="BM32" s="107"/>
    </row>
    <row r="33" spans="1:65">
      <c r="D33" s="54"/>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07"/>
      <c r="AV33" s="107"/>
      <c r="AW33" s="107"/>
      <c r="AX33" s="107"/>
      <c r="AY33" s="107"/>
      <c r="AZ33" s="107"/>
      <c r="BA33" s="107"/>
      <c r="BB33" s="107"/>
      <c r="BC33" s="107"/>
      <c r="BD33" s="107"/>
      <c r="BE33" s="107"/>
      <c r="BF33" s="107"/>
      <c r="BG33" s="107"/>
      <c r="BH33" s="107"/>
      <c r="BI33" s="107"/>
      <c r="BJ33" s="107"/>
      <c r="BK33" s="107"/>
      <c r="BL33" s="107"/>
      <c r="BM33" s="107"/>
    </row>
    <row r="34" spans="1:65" ht="15">
      <c r="A34" s="232" t="s">
        <v>503</v>
      </c>
      <c r="B34" s="238"/>
      <c r="C34" s="232" t="s">
        <v>750</v>
      </c>
      <c r="D34" s="484">
        <f>($C$38+($C$39*D24)+($C$40*D25))</f>
        <v>0.24328063374093353</v>
      </c>
      <c r="E34" s="484">
        <v>0.20869037135596438</v>
      </c>
      <c r="F34" s="484">
        <v>0.20722118710522838</v>
      </c>
      <c r="G34" s="484">
        <v>0.20858941550180568</v>
      </c>
      <c r="H34" s="484">
        <v>0.21039453177130013</v>
      </c>
      <c r="I34" s="484">
        <v>0.21140857377742417</v>
      </c>
      <c r="J34" s="484">
        <v>0.21182362879198613</v>
      </c>
      <c r="K34" s="484">
        <v>0.21279359646379531</v>
      </c>
      <c r="L34" s="484">
        <v>0.21370901072888612</v>
      </c>
      <c r="M34" s="484">
        <v>0.21453461596750023</v>
      </c>
      <c r="N34" s="484">
        <v>0.2158271144907245</v>
      </c>
      <c r="O34" s="484">
        <v>0.21676550643032083</v>
      </c>
      <c r="P34" s="484">
        <v>0.21759845141263703</v>
      </c>
      <c r="Q34" s="484">
        <v>0.21852393258240077</v>
      </c>
      <c r="R34" s="484">
        <v>0.21927255638003967</v>
      </c>
      <c r="S34" s="484">
        <v>0.21992933997390685</v>
      </c>
      <c r="T34" s="484">
        <v>0.22090273976488869</v>
      </c>
      <c r="U34" s="484">
        <v>0.22185627301954192</v>
      </c>
      <c r="V34" s="484">
        <v>0.22275824621285006</v>
      </c>
      <c r="W34" s="484">
        <v>0.22399569295903832</v>
      </c>
      <c r="X34" s="484">
        <v>0.22513418137003904</v>
      </c>
      <c r="Y34" s="484">
        <v>0.22607276838178803</v>
      </c>
      <c r="Z34" s="484">
        <v>0.22707787708020466</v>
      </c>
      <c r="AA34" s="484">
        <v>0.2284447360687048</v>
      </c>
      <c r="AB34" s="484">
        <v>0.22945787458513117</v>
      </c>
      <c r="AC34" s="484">
        <v>0.23112519490338695</v>
      </c>
      <c r="AD34" s="484">
        <v>0.23293721620602481</v>
      </c>
      <c r="AE34" s="484">
        <v>0.23293721620602481</v>
      </c>
      <c r="AF34" s="484">
        <v>0.23293721620602481</v>
      </c>
      <c r="AG34" s="484">
        <v>0.23293721620602481</v>
      </c>
      <c r="AH34" s="484">
        <v>0.23293721620602481</v>
      </c>
      <c r="AI34" s="484">
        <v>0.23293721620602481</v>
      </c>
      <c r="AJ34" s="484">
        <v>0.23293721620602481</v>
      </c>
      <c r="AK34" s="484">
        <v>0.23293721620602481</v>
      </c>
      <c r="AL34" s="484">
        <v>0.23293721620602481</v>
      </c>
      <c r="AM34" s="484">
        <v>0.23293721620602481</v>
      </c>
      <c r="AN34" s="484">
        <v>0.23293721620602481</v>
      </c>
      <c r="AO34" s="484">
        <v>0.23293721620602481</v>
      </c>
      <c r="AP34" s="484">
        <v>0.23293721620602481</v>
      </c>
      <c r="AQ34" s="484">
        <v>0.23293721620602481</v>
      </c>
      <c r="AR34" s="484">
        <v>0.23293721620602481</v>
      </c>
      <c r="AS34" s="484">
        <v>0.23293721620602481</v>
      </c>
      <c r="AT34" s="484">
        <v>0.23293721620602481</v>
      </c>
      <c r="AU34" s="484">
        <v>0.23293721620602481</v>
      </c>
      <c r="AV34" s="484">
        <v>0.23293721620602481</v>
      </c>
      <c r="AW34" s="484">
        <v>0.23293721620602481</v>
      </c>
      <c r="AX34" s="484">
        <v>0.23293721620602481</v>
      </c>
      <c r="AY34" s="484">
        <v>0.23293721620602481</v>
      </c>
      <c r="AZ34" s="484">
        <v>0.23293721620602481</v>
      </c>
      <c r="BA34" s="484">
        <v>0.23293721620602481</v>
      </c>
      <c r="BB34" s="484">
        <v>0.23293721620602481</v>
      </c>
      <c r="BC34" s="484">
        <v>0.23293721620602481</v>
      </c>
      <c r="BD34" s="484">
        <v>0.23293721620602481</v>
      </c>
      <c r="BE34" s="484">
        <v>0.23293721620602481</v>
      </c>
      <c r="BF34" s="484">
        <v>0.23293721620602481</v>
      </c>
      <c r="BG34" s="484">
        <v>0.23293721620602481</v>
      </c>
      <c r="BH34" s="484">
        <v>0.23293721620602481</v>
      </c>
      <c r="BI34" s="484">
        <v>0.23293721620602501</v>
      </c>
      <c r="BJ34" s="484">
        <v>0.23293721620602501</v>
      </c>
      <c r="BK34" s="484">
        <v>0.23293721620602501</v>
      </c>
      <c r="BL34" s="484">
        <v>0.23293721620602501</v>
      </c>
      <c r="BM34" s="484">
        <v>0.23293721620602501</v>
      </c>
    </row>
    <row r="35" spans="1:65">
      <c r="A35" s="445" t="s">
        <v>502</v>
      </c>
      <c r="F35" s="105"/>
      <c r="G35" s="105"/>
      <c r="H35" s="105"/>
      <c r="I35" s="105"/>
      <c r="J35" s="105"/>
      <c r="K35" s="105"/>
      <c r="L35" s="105"/>
      <c r="M35" s="105"/>
      <c r="N35" s="105"/>
      <c r="O35" s="105"/>
      <c r="P35" s="105"/>
      <c r="Q35" s="105"/>
      <c r="R35" s="105"/>
      <c r="S35" s="105"/>
      <c r="T35" s="105"/>
      <c r="U35" s="105"/>
      <c r="V35" s="105"/>
      <c r="W35" s="105"/>
      <c r="X35" s="105"/>
      <c r="Y35" s="105"/>
      <c r="Z35" s="105"/>
      <c r="AA35" s="105"/>
      <c r="AB35" s="105"/>
      <c r="AC35" s="105"/>
      <c r="AD35" s="105"/>
    </row>
    <row r="37" spans="1:65" ht="15">
      <c r="A37" s="235" t="s">
        <v>519</v>
      </c>
      <c r="B37" s="232"/>
      <c r="C37" s="238"/>
    </row>
    <row r="38" spans="1:65">
      <c r="A38" s="232"/>
      <c r="B38" s="232" t="s">
        <v>497</v>
      </c>
      <c r="C38" s="483">
        <v>7.3542099999999999E-2</v>
      </c>
    </row>
    <row r="39" spans="1:65">
      <c r="A39" s="232" t="s">
        <v>498</v>
      </c>
      <c r="B39" s="236" t="s">
        <v>499</v>
      </c>
      <c r="C39" s="483">
        <v>1.30662E-2</v>
      </c>
    </row>
    <row r="40" spans="1:65">
      <c r="A40" s="232" t="s">
        <v>500</v>
      </c>
      <c r="B40" s="236" t="s">
        <v>501</v>
      </c>
      <c r="C40" s="483">
        <v>2.8484999999999999E-3</v>
      </c>
    </row>
  </sheetData>
  <phoneticPr fontId="32"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5</vt:i4>
      </vt:variant>
    </vt:vector>
  </HeadingPairs>
  <TitlesOfParts>
    <vt:vector size="17" baseType="lpstr">
      <vt:lpstr>Home</vt:lpstr>
      <vt:lpstr>2020 updates</vt:lpstr>
      <vt:lpstr>Instructions PLEASE READ</vt:lpstr>
      <vt:lpstr>999-Calc</vt:lpstr>
      <vt:lpstr>Diesels ON</vt:lpstr>
      <vt:lpstr>Economic Model</vt:lpstr>
      <vt:lpstr>Assumptions</vt:lpstr>
      <vt:lpstr>Diesel Fuel Prices</vt:lpstr>
      <vt:lpstr>Railbelt Price Worksheet</vt:lpstr>
      <vt:lpstr>Natural Gas Prices</vt:lpstr>
      <vt:lpstr>Carbon conversion factors</vt:lpstr>
      <vt:lpstr>Biomass Units</vt:lpstr>
      <vt:lpstr>CarbonPricing</vt:lpstr>
      <vt:lpstr>Community</vt:lpstr>
      <vt:lpstr>'Natural Gas Prices'!NaturalGasForecast</vt:lpstr>
      <vt:lpstr>RE_Technology</vt:lpstr>
      <vt:lpstr>Region</vt:lpstr>
    </vt:vector>
  </TitlesOfParts>
  <Company>ISER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dc:creator>
  <cp:lastModifiedBy>Lex Sargento</cp:lastModifiedBy>
  <cp:lastPrinted>2009-02-13T18:25:04Z</cp:lastPrinted>
  <dcterms:created xsi:type="dcterms:W3CDTF">2009-02-03T22:17:06Z</dcterms:created>
  <dcterms:modified xsi:type="dcterms:W3CDTF">2020-08-04T21:46:08Z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	1033</vt:lpwstr>
  </property>
</Properties>
</file>